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25725"/>
</workbook>
</file>

<file path=xl/calcChain.xml><?xml version="1.0" encoding="utf-8"?>
<calcChain xmlns="http://schemas.openxmlformats.org/spreadsheetml/2006/main">
  <c r="C2" i="2"/>
  <c r="F2"/>
  <c r="C4"/>
  <c r="F4"/>
  <c r="C6"/>
  <c r="F6"/>
  <c r="C8"/>
  <c r="F8"/>
  <c r="C10"/>
  <c r="F10"/>
  <c r="I10"/>
  <c r="C14"/>
  <c r="C22" s="1"/>
  <c r="C15"/>
  <c r="C16"/>
  <c r="C17"/>
  <c r="C18"/>
  <c r="C19"/>
  <c r="C20"/>
  <c r="C21"/>
  <c r="F22"/>
  <c r="I22"/>
  <c r="C27"/>
  <c r="C28"/>
  <c r="F28"/>
  <c r="I28"/>
  <c r="I29" s="1"/>
  <c r="C29"/>
  <c r="F29" s="1"/>
  <c r="J12" i="1"/>
  <c r="K12"/>
  <c r="L12"/>
  <c r="AS12"/>
  <c r="AT12"/>
  <c r="AU12"/>
  <c r="J13"/>
  <c r="K13"/>
  <c r="L13"/>
  <c r="Z13"/>
  <c r="AB13"/>
  <c r="AC13"/>
  <c r="AD13"/>
  <c r="AE13"/>
  <c r="AF13"/>
  <c r="AG13"/>
  <c r="AH13"/>
  <c r="AJ13"/>
  <c r="AK13"/>
  <c r="AL13"/>
  <c r="AO13"/>
  <c r="AP13"/>
  <c r="AV13"/>
  <c r="AW13"/>
  <c r="AX13"/>
  <c r="BC13"/>
  <c r="BD13"/>
  <c r="BF13"/>
  <c r="BH13"/>
  <c r="BI13"/>
  <c r="BJ13"/>
  <c r="J15"/>
  <c r="K15"/>
  <c r="L15"/>
  <c r="Z15"/>
  <c r="AB15"/>
  <c r="AC15"/>
  <c r="AD15"/>
  <c r="AE15"/>
  <c r="AF15"/>
  <c r="AG15"/>
  <c r="AH15"/>
  <c r="AJ15"/>
  <c r="AK15"/>
  <c r="AL15"/>
  <c r="AO15"/>
  <c r="AP15"/>
  <c r="AV15"/>
  <c r="AW15"/>
  <c r="AX15"/>
  <c r="BC15"/>
  <c r="BD15"/>
  <c r="BF15"/>
  <c r="BH15"/>
  <c r="BI15"/>
  <c r="BJ15"/>
  <c r="J17"/>
  <c r="K17"/>
  <c r="L17"/>
  <c r="AS17"/>
  <c r="AT17"/>
  <c r="AU17"/>
  <c r="J18"/>
  <c r="K18"/>
  <c r="L18"/>
  <c r="Z18"/>
  <c r="AB18"/>
  <c r="AC18"/>
  <c r="AD18"/>
  <c r="AE18"/>
  <c r="AF18"/>
  <c r="AG18"/>
  <c r="AH18"/>
  <c r="AJ18"/>
  <c r="AK18"/>
  <c r="AL18"/>
  <c r="AO18"/>
  <c r="AP18"/>
  <c r="AV18"/>
  <c r="AW18"/>
  <c r="AX18"/>
  <c r="BC18"/>
  <c r="BD18"/>
  <c r="BF18"/>
  <c r="BH18"/>
  <c r="BI18"/>
  <c r="BJ18"/>
  <c r="J20"/>
  <c r="K20"/>
  <c r="L20"/>
  <c r="Z20"/>
  <c r="AB20"/>
  <c r="AC20"/>
  <c r="AD20"/>
  <c r="AE20"/>
  <c r="AF20"/>
  <c r="AG20"/>
  <c r="AH20"/>
  <c r="AJ20"/>
  <c r="AK20"/>
  <c r="AL20"/>
  <c r="AO20"/>
  <c r="AP20"/>
  <c r="AV20"/>
  <c r="AW20"/>
  <c r="AX20"/>
  <c r="BC20"/>
  <c r="BD20"/>
  <c r="BF20"/>
  <c r="BH20"/>
  <c r="BI20"/>
  <c r="BJ20"/>
  <c r="J22"/>
  <c r="K22"/>
  <c r="L22"/>
  <c r="Z22"/>
  <c r="AB22"/>
  <c r="AC22"/>
  <c r="AD22"/>
  <c r="AE22"/>
  <c r="AF22"/>
  <c r="AG22"/>
  <c r="AH22"/>
  <c r="AJ22"/>
  <c r="AK22"/>
  <c r="AL22"/>
  <c r="AO22"/>
  <c r="AP22"/>
  <c r="AV22"/>
  <c r="AW22"/>
  <c r="AX22"/>
  <c r="BC22"/>
  <c r="BD22"/>
  <c r="BF22"/>
  <c r="BH22"/>
  <c r="BI22"/>
  <c r="BJ22"/>
  <c r="J24"/>
  <c r="K24"/>
  <c r="L24"/>
  <c r="AS24"/>
  <c r="AT24"/>
  <c r="AU24"/>
  <c r="J25"/>
  <c r="K25"/>
  <c r="L25"/>
  <c r="Z25"/>
  <c r="AB25"/>
  <c r="AC25"/>
  <c r="AD25"/>
  <c r="AE25"/>
  <c r="AF25"/>
  <c r="AG25"/>
  <c r="AH25"/>
  <c r="AJ25"/>
  <c r="AK25"/>
  <c r="AL25"/>
  <c r="AO25"/>
  <c r="AP25"/>
  <c r="AV25"/>
  <c r="AW25"/>
  <c r="AX25"/>
  <c r="BC25"/>
  <c r="BD25"/>
  <c r="BF25"/>
  <c r="BH25"/>
  <c r="BI25"/>
  <c r="BJ25"/>
  <c r="J27"/>
  <c r="K27"/>
  <c r="L27"/>
  <c r="Z27"/>
  <c r="AB27"/>
  <c r="AC27"/>
  <c r="AD27"/>
  <c r="AE27"/>
  <c r="AF27"/>
  <c r="AG27"/>
  <c r="AH27"/>
  <c r="AJ27"/>
  <c r="AK27"/>
  <c r="AL27"/>
  <c r="AO27"/>
  <c r="AP27"/>
  <c r="AV27"/>
  <c r="AW27"/>
  <c r="AX27"/>
  <c r="BC27"/>
  <c r="BD27"/>
  <c r="BF27"/>
  <c r="BH27"/>
  <c r="BI27"/>
  <c r="BJ27"/>
  <c r="J29"/>
  <c r="K29"/>
  <c r="L29"/>
  <c r="AS29"/>
  <c r="AT29"/>
  <c r="AU29"/>
  <c r="J30"/>
  <c r="K30"/>
  <c r="L30"/>
  <c r="Z30"/>
  <c r="AB30"/>
  <c r="AC30"/>
  <c r="AD30"/>
  <c r="AE30"/>
  <c r="AF30"/>
  <c r="AG30"/>
  <c r="AH30"/>
  <c r="AJ30"/>
  <c r="AK30"/>
  <c r="AL30"/>
  <c r="AO30"/>
  <c r="AP30"/>
  <c r="AV30"/>
  <c r="AW30"/>
  <c r="AX30"/>
  <c r="BC30"/>
  <c r="BD30"/>
  <c r="BF30"/>
  <c r="BH30"/>
  <c r="BI30"/>
  <c r="BJ30"/>
  <c r="J32"/>
  <c r="K32"/>
  <c r="L32"/>
  <c r="AS32"/>
  <c r="AT32"/>
  <c r="AU32"/>
  <c r="J33"/>
  <c r="K33"/>
  <c r="L33"/>
  <c r="Z33"/>
  <c r="AB33"/>
  <c r="AC33"/>
  <c r="AD33"/>
  <c r="AE33"/>
  <c r="AF33"/>
  <c r="AG33"/>
  <c r="AH33"/>
  <c r="AJ33"/>
  <c r="AK33"/>
  <c r="AL33"/>
  <c r="AO33"/>
  <c r="AP33"/>
  <c r="AV33"/>
  <c r="AW33"/>
  <c r="AX33"/>
  <c r="BC33"/>
  <c r="BD33"/>
  <c r="BF33"/>
  <c r="BH33"/>
  <c r="BI33"/>
  <c r="BJ33"/>
  <c r="J48"/>
  <c r="K48"/>
  <c r="L48"/>
  <c r="Z48"/>
  <c r="AB48"/>
  <c r="AC48"/>
  <c r="AD48"/>
  <c r="AE48"/>
  <c r="AF48"/>
  <c r="AG48"/>
  <c r="AH48"/>
  <c r="AJ48"/>
  <c r="AK48"/>
  <c r="AL48"/>
  <c r="AO48"/>
  <c r="AP48"/>
  <c r="AV48"/>
  <c r="AW48"/>
  <c r="AX48"/>
  <c r="BC48"/>
  <c r="BD48"/>
  <c r="BF48"/>
  <c r="BH48"/>
  <c r="BI48"/>
  <c r="BJ48"/>
  <c r="J50"/>
  <c r="K50"/>
  <c r="L50"/>
  <c r="AS50"/>
  <c r="AT50"/>
  <c r="AU50"/>
  <c r="J51"/>
  <c r="K51"/>
  <c r="L51"/>
  <c r="Z51"/>
  <c r="AB51"/>
  <c r="AC51"/>
  <c r="AD51"/>
  <c r="AE51"/>
  <c r="AF51"/>
  <c r="AG51"/>
  <c r="AH51"/>
  <c r="AJ51"/>
  <c r="AK51"/>
  <c r="AL51"/>
  <c r="AO51"/>
  <c r="AP51"/>
  <c r="AV51"/>
  <c r="AW51"/>
  <c r="AX51"/>
  <c r="BC51"/>
  <c r="BD51"/>
  <c r="BF51"/>
  <c r="BH51"/>
  <c r="BI51"/>
  <c r="BJ51"/>
  <c r="J53"/>
  <c r="K53"/>
  <c r="L53"/>
  <c r="AS53"/>
  <c r="AT53"/>
  <c r="AU53"/>
  <c r="J54"/>
  <c r="K54"/>
  <c r="L54"/>
  <c r="Z54"/>
  <c r="AB54"/>
  <c r="AC54"/>
  <c r="AD54"/>
  <c r="AE54"/>
  <c r="AF54"/>
  <c r="AG54"/>
  <c r="AH54"/>
  <c r="AJ54"/>
  <c r="AK54"/>
  <c r="AL54"/>
  <c r="AO54"/>
  <c r="AP54"/>
  <c r="AV54"/>
  <c r="AW54"/>
  <c r="AX54"/>
  <c r="BC54"/>
  <c r="BD54"/>
  <c r="BF54"/>
  <c r="BH54"/>
  <c r="BI54"/>
  <c r="BJ54"/>
  <c r="J56"/>
  <c r="K56"/>
  <c r="L56"/>
  <c r="AS56"/>
  <c r="AT56"/>
  <c r="AU56"/>
  <c r="J57"/>
  <c r="K57"/>
  <c r="L57"/>
  <c r="Z57"/>
  <c r="AB57"/>
  <c r="AC57"/>
  <c r="AD57"/>
  <c r="AE57"/>
  <c r="AF57"/>
  <c r="AG57"/>
  <c r="AH57"/>
  <c r="AJ57"/>
  <c r="AK57"/>
  <c r="AL57"/>
  <c r="AO57"/>
  <c r="AP57"/>
  <c r="AV57"/>
  <c r="AW57"/>
  <c r="AX57"/>
  <c r="BC57"/>
  <c r="BD57"/>
  <c r="BF57"/>
  <c r="BH57"/>
  <c r="BI57"/>
  <c r="BJ57"/>
  <c r="J71"/>
  <c r="K71"/>
  <c r="L71"/>
  <c r="AS71"/>
  <c r="AT71"/>
  <c r="AU71"/>
  <c r="J72"/>
  <c r="K72"/>
  <c r="L72"/>
  <c r="Z72"/>
  <c r="AB72"/>
  <c r="AC72"/>
  <c r="AD72"/>
  <c r="AE72"/>
  <c r="AF72"/>
  <c r="AG72"/>
  <c r="AH72"/>
  <c r="AJ72"/>
  <c r="AK72"/>
  <c r="AL72"/>
  <c r="AO72"/>
  <c r="AP72"/>
  <c r="AV72"/>
  <c r="AW72"/>
  <c r="AX72"/>
  <c r="BC72"/>
  <c r="BD72"/>
  <c r="BF72"/>
  <c r="BH72"/>
  <c r="BI72"/>
  <c r="BJ72"/>
  <c r="J75"/>
  <c r="K75"/>
  <c r="L75"/>
  <c r="Z75"/>
  <c r="AB75"/>
  <c r="AC75"/>
  <c r="AD75"/>
  <c r="AE75"/>
  <c r="AF75"/>
  <c r="AG75"/>
  <c r="AH75"/>
  <c r="AJ75"/>
  <c r="AK75"/>
  <c r="AL75"/>
  <c r="AO75"/>
  <c r="AP75"/>
  <c r="AV75"/>
  <c r="AW75"/>
  <c r="AX75"/>
  <c r="BC75"/>
  <c r="BD75"/>
  <c r="BF75"/>
  <c r="BH75"/>
  <c r="BI75"/>
  <c r="BJ75"/>
  <c r="J77"/>
  <c r="K77"/>
  <c r="L77"/>
  <c r="Z77"/>
  <c r="AB77"/>
  <c r="AC77"/>
  <c r="AD77"/>
  <c r="AE77"/>
  <c r="AF77"/>
  <c r="AG77"/>
  <c r="AH77"/>
  <c r="AJ77"/>
  <c r="AK77"/>
  <c r="AL77"/>
  <c r="AO77"/>
  <c r="AP77"/>
  <c r="AV77"/>
  <c r="AW77"/>
  <c r="AX77"/>
  <c r="BC77"/>
  <c r="BD77"/>
  <c r="BF77"/>
  <c r="BH77"/>
  <c r="BI77"/>
  <c r="BJ77"/>
  <c r="J79"/>
  <c r="K79"/>
  <c r="L79"/>
  <c r="Z79"/>
  <c r="AB79"/>
  <c r="AC79"/>
  <c r="AD79"/>
  <c r="AE79"/>
  <c r="AF79"/>
  <c r="AG79"/>
  <c r="AH79"/>
  <c r="AJ79"/>
  <c r="AK79"/>
  <c r="AL79"/>
  <c r="AO79"/>
  <c r="AP79"/>
  <c r="AV79"/>
  <c r="AW79"/>
  <c r="AX79"/>
  <c r="BC79"/>
  <c r="BD79"/>
  <c r="BF79"/>
  <c r="BH79"/>
  <c r="BI79"/>
  <c r="BJ79"/>
  <c r="J81"/>
  <c r="K81"/>
  <c r="L81"/>
  <c r="Z81"/>
  <c r="AB81"/>
  <c r="AC81"/>
  <c r="AD81"/>
  <c r="AE81"/>
  <c r="AF81"/>
  <c r="AG81"/>
  <c r="AH81"/>
  <c r="AJ81"/>
  <c r="AK81"/>
  <c r="AL81"/>
  <c r="AO81"/>
  <c r="AP81"/>
  <c r="AV81"/>
  <c r="AW81"/>
  <c r="AX81"/>
  <c r="BC81"/>
  <c r="BD81"/>
  <c r="BF81"/>
  <c r="BH81"/>
  <c r="BI81"/>
  <c r="BJ81"/>
  <c r="J83"/>
  <c r="K83"/>
  <c r="L83"/>
  <c r="Z83"/>
  <c r="AB83"/>
  <c r="AC83"/>
  <c r="AD83"/>
  <c r="AE83"/>
  <c r="AF83"/>
  <c r="AG83"/>
  <c r="AH83"/>
  <c r="AJ83"/>
  <c r="AK83"/>
  <c r="AL83"/>
  <c r="AO83"/>
  <c r="AP83"/>
  <c r="AV83"/>
  <c r="AW83"/>
  <c r="AX83"/>
  <c r="BC83"/>
  <c r="BD83"/>
  <c r="BF83"/>
  <c r="BH83"/>
  <c r="BI83"/>
  <c r="BJ83"/>
  <c r="J85"/>
  <c r="K85"/>
  <c r="L85"/>
  <c r="Z85"/>
  <c r="AB85"/>
  <c r="AC85"/>
  <c r="AD85"/>
  <c r="AE85"/>
  <c r="AF85"/>
  <c r="AG85"/>
  <c r="AH85"/>
  <c r="AJ85"/>
  <c r="AK85"/>
  <c r="AL85"/>
  <c r="AO85"/>
  <c r="AP85"/>
  <c r="AV85"/>
  <c r="AW85"/>
  <c r="AX85"/>
  <c r="BC85"/>
  <c r="BD85"/>
  <c r="BF85"/>
  <c r="BH85"/>
  <c r="BI85"/>
  <c r="BJ85"/>
  <c r="J87"/>
  <c r="K87"/>
  <c r="L87"/>
  <c r="Z87"/>
  <c r="AB87"/>
  <c r="AC87"/>
  <c r="AD87"/>
  <c r="AE87"/>
  <c r="AF87"/>
  <c r="AG87"/>
  <c r="AH87"/>
  <c r="AJ87"/>
  <c r="AK87"/>
  <c r="AL87"/>
  <c r="AO87"/>
  <c r="AP87"/>
  <c r="AV87"/>
  <c r="AW87"/>
  <c r="AX87"/>
  <c r="BC87"/>
  <c r="BD87"/>
  <c r="BF87"/>
  <c r="BH87"/>
  <c r="BI87"/>
  <c r="BJ87"/>
  <c r="J89"/>
  <c r="K89"/>
  <c r="L89"/>
  <c r="Z89"/>
  <c r="AB89"/>
  <c r="AC89"/>
  <c r="AD89"/>
  <c r="AE89"/>
  <c r="AF89"/>
  <c r="AG89"/>
  <c r="AH89"/>
  <c r="AJ89"/>
  <c r="AK89"/>
  <c r="AL89"/>
  <c r="AO89"/>
  <c r="AP89"/>
  <c r="AV89"/>
  <c r="AW89"/>
  <c r="AX89"/>
  <c r="BC89"/>
  <c r="BD89"/>
  <c r="BF89"/>
  <c r="BH89"/>
  <c r="BI89"/>
  <c r="BJ89"/>
  <c r="J91"/>
  <c r="K91"/>
  <c r="L91"/>
  <c r="AS91"/>
  <c r="AT91"/>
  <c r="AU91"/>
  <c r="J92"/>
  <c r="K92"/>
  <c r="L92"/>
  <c r="Z92"/>
  <c r="AB92"/>
  <c r="AC92"/>
  <c r="AD92"/>
  <c r="AE92"/>
  <c r="AF92"/>
  <c r="AG92"/>
  <c r="AH92"/>
  <c r="AJ92"/>
  <c r="AK92"/>
  <c r="AL92"/>
  <c r="AO92"/>
  <c r="AP92"/>
  <c r="AV92"/>
  <c r="AW92"/>
  <c r="AX92"/>
  <c r="BC92"/>
  <c r="BD92"/>
  <c r="BF92"/>
  <c r="BH92"/>
  <c r="BI92"/>
  <c r="BJ92"/>
  <c r="J94"/>
  <c r="K94"/>
  <c r="L94"/>
  <c r="Z94"/>
  <c r="AB94"/>
  <c r="AC94"/>
  <c r="AD94"/>
  <c r="AE94"/>
  <c r="AF94"/>
  <c r="AG94"/>
  <c r="AH94"/>
  <c r="AJ94"/>
  <c r="AK94"/>
  <c r="AL94"/>
  <c r="AO94"/>
  <c r="AP94"/>
  <c r="AV94"/>
  <c r="AW94"/>
  <c r="AX94"/>
  <c r="BC94"/>
  <c r="BD94"/>
  <c r="BF94"/>
  <c r="BH94"/>
  <c r="BI94"/>
  <c r="BJ94"/>
  <c r="J96"/>
  <c r="K96"/>
  <c r="L96"/>
  <c r="AS96"/>
  <c r="AT96"/>
  <c r="AU96"/>
  <c r="J97"/>
  <c r="K97"/>
  <c r="L97"/>
  <c r="Z97"/>
  <c r="AB97"/>
  <c r="AC97"/>
  <c r="AD97"/>
  <c r="AE97"/>
  <c r="AF97"/>
  <c r="AG97"/>
  <c r="AH97"/>
  <c r="AJ97"/>
  <c r="AK97"/>
  <c r="AL97"/>
  <c r="AO97"/>
  <c r="AP97"/>
  <c r="AV97"/>
  <c r="AW97"/>
  <c r="AX97"/>
  <c r="BC97"/>
  <c r="BD97"/>
  <c r="BF97"/>
  <c r="BH97"/>
  <c r="BI97"/>
  <c r="BJ97"/>
  <c r="J99"/>
  <c r="K99"/>
  <c r="L99"/>
  <c r="Z99"/>
  <c r="AB99"/>
  <c r="AC99"/>
  <c r="AD99"/>
  <c r="AE99"/>
  <c r="AF99"/>
  <c r="AG99"/>
  <c r="AH99"/>
  <c r="AJ99"/>
  <c r="AK99"/>
  <c r="AL99"/>
  <c r="AO99"/>
  <c r="AP99"/>
  <c r="AV99"/>
  <c r="AW99"/>
  <c r="AX99"/>
  <c r="BC99"/>
  <c r="BD99"/>
  <c r="BF99"/>
  <c r="BH99"/>
  <c r="BI99"/>
  <c r="BJ99"/>
  <c r="J101"/>
  <c r="K101"/>
  <c r="L101"/>
  <c r="Z101"/>
  <c r="AB101"/>
  <c r="AC101"/>
  <c r="AD101"/>
  <c r="AE101"/>
  <c r="AF101"/>
  <c r="AG101"/>
  <c r="AH101"/>
  <c r="AJ101"/>
  <c r="AK101"/>
  <c r="AL101"/>
  <c r="AO101"/>
  <c r="AP101"/>
  <c r="AV101"/>
  <c r="AW101"/>
  <c r="AX101"/>
  <c r="BC101"/>
  <c r="BD101"/>
  <c r="BF101"/>
  <c r="BH101"/>
  <c r="BI101"/>
  <c r="BJ101"/>
  <c r="J103"/>
  <c r="K103"/>
  <c r="L103"/>
  <c r="Z103"/>
  <c r="AB103"/>
  <c r="AC103"/>
  <c r="AD103"/>
  <c r="AE103"/>
  <c r="AF103"/>
  <c r="AG103"/>
  <c r="AH103"/>
  <c r="AJ103"/>
  <c r="AK103"/>
  <c r="AL103"/>
  <c r="AO103"/>
  <c r="AP103"/>
  <c r="AV103"/>
  <c r="AW103"/>
  <c r="AX103"/>
  <c r="BC103"/>
  <c r="BD103"/>
  <c r="BF103"/>
  <c r="BH103"/>
  <c r="BI103"/>
  <c r="BJ103"/>
  <c r="J105"/>
  <c r="K105"/>
  <c r="L105"/>
  <c r="AS105"/>
  <c r="AT105"/>
  <c r="AU105"/>
  <c r="J106"/>
  <c r="K106"/>
  <c r="L106"/>
  <c r="Z106"/>
  <c r="AB106"/>
  <c r="AC106"/>
  <c r="AD106"/>
  <c r="AE106"/>
  <c r="AF106"/>
  <c r="AG106"/>
  <c r="AH106"/>
  <c r="AJ106"/>
  <c r="AK106"/>
  <c r="AL106"/>
  <c r="AO106"/>
  <c r="AP106"/>
  <c r="AV106"/>
  <c r="AW106"/>
  <c r="AX106"/>
  <c r="BC106"/>
  <c r="BD106"/>
  <c r="BF106"/>
  <c r="BH106"/>
  <c r="BI106"/>
  <c r="BJ106"/>
  <c r="L108"/>
</calcChain>
</file>

<file path=xl/sharedStrings.xml><?xml version="1.0" encoding="utf-8"?>
<sst xmlns="http://schemas.openxmlformats.org/spreadsheetml/2006/main" count="533" uniqueCount="282">
  <si>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</si>
  <si>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</si>
  <si>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</si>
  <si>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</si>
  <si>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</si>
  <si>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</si>
  <si>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</si>
  <si>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</si>
  <si>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</si>
  <si>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</si>
  <si>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</si>
  <si>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</si>
  <si>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</si>
  <si>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</si>
  <si>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</si>
  <si>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</si>
  <si>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</si>
  <si>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</si>
  <si>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</si>
  <si>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</si>
  <si>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</si>
  <si>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</si>
  <si>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</si>
  <si>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</si>
  <si>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</si>
  <si>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</si>
  <si>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</si>
  <si>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</si>
  <si>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</si>
  <si>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</si>
  <si>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</si>
  <si>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</si>
  <si>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</si>
  <si>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</si>
  <si>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</si>
  <si>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</si>
  <si>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Poznámka:</t>
  </si>
  <si>
    <t>Kód</t>
  </si>
  <si>
    <t>132200012RA0</t>
  </si>
  <si>
    <t>132301219R00</t>
  </si>
  <si>
    <t>167101101R00</t>
  </si>
  <si>
    <t>162301102R00</t>
  </si>
  <si>
    <t>162701109R00</t>
  </si>
  <si>
    <t>171201201R00</t>
  </si>
  <si>
    <t>199000002R00</t>
  </si>
  <si>
    <t>181101111R00</t>
  </si>
  <si>
    <t>38</t>
  </si>
  <si>
    <t>380310070RAA</t>
  </si>
  <si>
    <t>380361007R00</t>
  </si>
  <si>
    <t>45</t>
  </si>
  <si>
    <t>451315111R00</t>
  </si>
  <si>
    <t>63</t>
  </si>
  <si>
    <t>631317120T00</t>
  </si>
  <si>
    <t>711</t>
  </si>
  <si>
    <t>711210010RA0</t>
  </si>
  <si>
    <t>767</t>
  </si>
  <si>
    <t>767995100VDVD</t>
  </si>
  <si>
    <t>13611220</t>
  </si>
  <si>
    <t>13611210</t>
  </si>
  <si>
    <t>13611228</t>
  </si>
  <si>
    <t>14587254</t>
  </si>
  <si>
    <t>14587272</t>
  </si>
  <si>
    <t>14587296</t>
  </si>
  <si>
    <t>31390031.A</t>
  </si>
  <si>
    <t>13890201</t>
  </si>
  <si>
    <t>93</t>
  </si>
  <si>
    <t>931961115RR1</t>
  </si>
  <si>
    <t>001221143VD</t>
  </si>
  <si>
    <t>95</t>
  </si>
  <si>
    <t>953981103R00</t>
  </si>
  <si>
    <t>31171337.A</t>
  </si>
  <si>
    <t>309000700000</t>
  </si>
  <si>
    <t>001111113VD</t>
  </si>
  <si>
    <t>H01</t>
  </si>
  <si>
    <t>998012021R00</t>
  </si>
  <si>
    <t>AREÁL HAMR - SBĚRNÝ DVŮR - dokumentace pro provedení stavby</t>
  </si>
  <si>
    <t>SO 02  NÁJEZDOVÁ RAMPA</t>
  </si>
  <si>
    <t>Hamr</t>
  </si>
  <si>
    <t>Zkrácený popis</t>
  </si>
  <si>
    <t>Rozměry</t>
  </si>
  <si>
    <t>Hloubené vykopávky</t>
  </si>
  <si>
    <t>Hloubení nezapaž.rýh šířky do 200 cm v hornině 1-4</t>
  </si>
  <si>
    <t>94*0,9*0,9</t>
  </si>
  <si>
    <t>Přípl.za lepivost,hloubení rýh 200cm,hor.4,STROJNĚ</t>
  </si>
  <si>
    <t>76,14/100*25;příplatek 25%;</t>
  </si>
  <si>
    <t>Přemístění výkopku</t>
  </si>
  <si>
    <t>Nakládání výkopku z hor.1-4 v množství do 100 m3</t>
  </si>
  <si>
    <t>76,14;viz hloubení;</t>
  </si>
  <si>
    <t>Vodorovné přemístění výkopku z hor.1-4 do 1000 m</t>
  </si>
  <si>
    <t>Příplatek k vod. přemístění hor.1-4 za další 1 km</t>
  </si>
  <si>
    <t>76,14*19;viz hloubení-odvoz celkem do 20km;</t>
  </si>
  <si>
    <t>Konstrukce ze zemin</t>
  </si>
  <si>
    <t>Uložení sypaniny na skládku</t>
  </si>
  <si>
    <t>Poplatek za skládku zeminy</t>
  </si>
  <si>
    <t>76,145;viz hloubení;</t>
  </si>
  <si>
    <t>Povrchové úpravy terénu</t>
  </si>
  <si>
    <t>Úprava pláně v zářezech se zhutněním - ručně</t>
  </si>
  <si>
    <t>94*0,9;hutnění;</t>
  </si>
  <si>
    <t>Různé kompletní konstrukce nedělitelné do stav. dílů</t>
  </si>
  <si>
    <t>Kompletní kce z betonu C 30/37, bednění a odbednění</t>
  </si>
  <si>
    <t>(5,27+4,8+2,3+4,29+4,2*11+4,21+4,19+2,3+2,39+6,62+9,46+1,64)*0,9*0,3;pata;</t>
  </si>
  <si>
    <t>5,27*0,3*0,67</t>
  </si>
  <si>
    <t>4,8*0,3*(0,72+0,85)/2</t>
  </si>
  <si>
    <t>2,3*0,3*(0,85+1,34)/2</t>
  </si>
  <si>
    <t>4,29*0,3*(1,34+1,46)/2</t>
  </si>
  <si>
    <t>4,2*0,3*(1,54+1,58+1,61+1,62+1,58+1,56+1,5+1,43+1,38+1,12+1,03)</t>
  </si>
  <si>
    <t>4,21*0,3*1,38</t>
  </si>
  <si>
    <t>4,19*0,3*1,14</t>
  </si>
  <si>
    <t>2,3*0,3*(1,03+0,97)/2</t>
  </si>
  <si>
    <t>2,39*0,3*0,97</t>
  </si>
  <si>
    <t>6,62*0,3*(0,96+0,71)/2</t>
  </si>
  <si>
    <t>9,46*0,3*(0,69+0,5)/2</t>
  </si>
  <si>
    <t>1,64*0,3*0,5</t>
  </si>
  <si>
    <t>;stěna;</t>
  </si>
  <si>
    <t>Výztuž kompletních konstrukcí z oceli 10 505(R)</t>
  </si>
  <si>
    <t>7215,1/1000</t>
  </si>
  <si>
    <t>Podkladní a vedlejší konstrukce (kromě vozovek a železničního svršku)</t>
  </si>
  <si>
    <t>Podkladní vrstva z betonu prostého C 20/25 do 10cm</t>
  </si>
  <si>
    <t>94*0,8</t>
  </si>
  <si>
    <t>Podlahy a podlahové konstrukce</t>
  </si>
  <si>
    <t xml:space="preserve">Řezání hl. 0-200 mm, beton prostý	</t>
  </si>
  <si>
    <t>5,27+4,8+2,3+4,29+4,2*11+4,21+4,19+2,3+2,39+6,62+9,46+1,64</t>
  </si>
  <si>
    <t>Izolace proti vodě</t>
  </si>
  <si>
    <t>Nátěr hydroizolační</t>
  </si>
  <si>
    <t>(5,27+4,8+2,3+4,29+4,2*11+4,21+4,19+2,3+2,39+6,62+9,46+1,64)*0,3;pata;</t>
  </si>
  <si>
    <t>5,27*0,67</t>
  </si>
  <si>
    <t>4,8*(0,72+0,85)/2</t>
  </si>
  <si>
    <t>2,3*(0,85+1,34)/2</t>
  </si>
  <si>
    <t>4,29*(1,34+1,46)/2</t>
  </si>
  <si>
    <t>4,2*(1,54+1,58+1,61+1,62+1,58+1,56+1,5+1,43+1,38+1,12+1,03)</t>
  </si>
  <si>
    <t>4,21*1,38</t>
  </si>
  <si>
    <t>4,19*1,14</t>
  </si>
  <si>
    <t>2,3*(1,03+0,97)/2</t>
  </si>
  <si>
    <t>2,39*0,97</t>
  </si>
  <si>
    <t>6,62*(0,96+0,71)/2</t>
  </si>
  <si>
    <t>9,46*(0,69+0,5)/2</t>
  </si>
  <si>
    <t>1,64*0,5</t>
  </si>
  <si>
    <t>Konstrukce doplňkové stavební (zámečnické)</t>
  </si>
  <si>
    <t>Výroba a montáž kovových konstrukcí</t>
  </si>
  <si>
    <t>1922;zábradlí;</t>
  </si>
  <si>
    <t>94;kari síť;</t>
  </si>
  <si>
    <t>Plech hladký jakost S235  6x1000x2000 mm</t>
  </si>
  <si>
    <t>54/1000</t>
  </si>
  <si>
    <t>Plech hladký jakost S235  3x1000x2000 mm</t>
  </si>
  <si>
    <t>2/1000</t>
  </si>
  <si>
    <t>Plech hladký jakost S235  10x1000x2000 mm</t>
  </si>
  <si>
    <t>0,15*0,15*(58+42)*80/1000;patní plechy;</t>
  </si>
  <si>
    <t>Profil čtvercový uzavř.svařovaný  S235  40 x 3 mm</t>
  </si>
  <si>
    <t>368/1000</t>
  </si>
  <si>
    <t>Profil čtvercový uzavř.svařovaný  S235  60 x 3 mm</t>
  </si>
  <si>
    <t>1323/1000</t>
  </si>
  <si>
    <t>Prořezy, spojovací materiál</t>
  </si>
  <si>
    <t>(1922-1747)/1000</t>
  </si>
  <si>
    <t>Síť svařovaná d 8,0 oka 150/150 KY80</t>
  </si>
  <si>
    <t>94*1</t>
  </si>
  <si>
    <t>Přirážka za pozinkování ocelových výrobků</t>
  </si>
  <si>
    <t>1922</t>
  </si>
  <si>
    <t>Různé dokončovací konstrukce a práce inženýrských staveb</t>
  </si>
  <si>
    <t>Vložky do dilatačních spár, polystyren</t>
  </si>
  <si>
    <t>94/15*1,5*0,3</t>
  </si>
  <si>
    <t>Nátěr hrany barvou žluto černou</t>
  </si>
  <si>
    <t>94</t>
  </si>
  <si>
    <t>Různé dokončovací konstrukce a práce na pozemních stavbách</t>
  </si>
  <si>
    <t>Chemické kotvy do betonu</t>
  </si>
  <si>
    <t>86</t>
  </si>
  <si>
    <t>Kotva pro chem.kotvení-šroub</t>
  </si>
  <si>
    <t>Šroub ocelový 02 1101  M12x110 mm</t>
  </si>
  <si>
    <t>Podlití kotevních plechů</t>
  </si>
  <si>
    <t>Budovy občanské výstavby</t>
  </si>
  <si>
    <t>Přesun hmot pro konstrukce monolitické výšky do 6 m</t>
  </si>
  <si>
    <t>197,91667</t>
  </si>
  <si>
    <t>Doba výstavby:</t>
  </si>
  <si>
    <t>Začátek výstavby:</t>
  </si>
  <si>
    <t>Konec výstavby:</t>
  </si>
  <si>
    <t>Zpracováno dne:</t>
  </si>
  <si>
    <t>31.05.2022</t>
  </si>
  <si>
    <t>Objednatel:</t>
  </si>
  <si>
    <t>Projektant:</t>
  </si>
  <si>
    <t>Zhotovitel:</t>
  </si>
  <si>
    <t>Zpracoval:</t>
  </si>
  <si>
    <t> </t>
  </si>
  <si>
    <t>Kamila Možná, 604833924</t>
  </si>
  <si>
    <t>MJ</t>
  </si>
  <si>
    <t>m3</t>
  </si>
  <si>
    <t>m2</t>
  </si>
  <si>
    <t>t</t>
  </si>
  <si>
    <t>m</t>
  </si>
  <si>
    <t>kg</t>
  </si>
  <si>
    <t>kus</t>
  </si>
  <si>
    <t>Množství</t>
  </si>
  <si>
    <t>Cena/MJ</t>
  </si>
  <si>
    <t>(Kč)</t>
  </si>
  <si>
    <t>Náklady (Kč)</t>
  </si>
  <si>
    <t>Dodávka</t>
  </si>
  <si>
    <t>Celkem:</t>
  </si>
  <si>
    <t>Montáž</t>
  </si>
  <si>
    <t>Celkem</t>
  </si>
  <si>
    <t>Cenová</t>
  </si>
  <si>
    <t>soustava</t>
  </si>
  <si>
    <t>RTS I / 2022</t>
  </si>
  <si>
    <t>RTS II / 2018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</si>
  <si>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</si>
  <si>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</si>
  <si>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</si>
  <si>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</si>
  <si>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</si>
  <si>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</si>
  <si>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</si>
  <si>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</si>
  <si>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</si>
  <si>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13_</t>
  </si>
  <si>
    <t>16_</t>
  </si>
  <si>
    <t>17_</t>
  </si>
  <si>
    <t>18_</t>
  </si>
  <si>
    <t>38_</t>
  </si>
  <si>
    <t>45_</t>
  </si>
  <si>
    <t>63_</t>
  </si>
  <si>
    <t>711_</t>
  </si>
  <si>
    <t>767_</t>
  </si>
  <si>
    <t>93_</t>
  </si>
  <si>
    <t>95_</t>
  </si>
  <si>
    <t>H01_</t>
  </si>
  <si>
    <t>1_</t>
  </si>
  <si>
    <t>3_</t>
  </si>
  <si>
    <t>4_</t>
  </si>
  <si>
    <t>6_</t>
  </si>
  <si>
    <t>71_</t>
  </si>
  <si>
    <t>76_</t>
  </si>
  <si>
    <t>9_</t>
  </si>
  <si>
    <t>_</t>
  </si>
  <si>
    <t>MAT</t>
  </si>
  <si>
    <t>WORK</t>
  </si>
  <si>
    <t>CELK</t>
  </si>
  <si>
    <t>ISWORK</t>
  </si>
  <si>
    <t>P</t>
  </si>
  <si>
    <t>M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</si>
  <si>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</si>
  <si>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</si>
  <si>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</si>
  <si>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</si>
  <si>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</si>
  <si>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</si>
  <si>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</si>
  <si>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</si>
  <si>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</si>
  <si>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</si>
  <si>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</si>
  <si>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</si>
  <si>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</si>
  <si>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</si>
  <si>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</si>
  <si>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</si>
  <si>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</si>
  <si>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</si>
  <si>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</si>
  <si>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</si>
  <si>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</si>
  <si>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</si>
  <si>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</si>
  <si>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</si>
  <si>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</si>
  <si>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</si>
  <si>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</si>
  <si>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</si>
  <si>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</si>
  <si>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</si>
  <si>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</si>
  <si>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</si>
  <si>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</si>
  <si>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</si>
  <si>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</si>
  <si>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</si>
  <si>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</si>
  <si>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</si>
  <si>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</si>
  <si>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</si>
  <si>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</si>
  <si>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</si>
  <si>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</si>
  <si>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</si>
  <si>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</si>
  <si>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0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</si>
</sst>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i/>
      <sz val="10"/>
      <color indexed="50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10" fillId="0" borderId="1" xfId="0" applyNumberFormat="1" applyFont="1" applyFill="1" applyBorder="1" applyAlignment="1" applyProtection="1">
      <alignment horizontal="left" vertical="center"/>
    </xf>
    <xf numFmtId="49" fontId="4" fillId="2" borderId="13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8" fillId="2" borderId="14" xfId="0" applyNumberFormat="1" applyFont="1" applyFill="1" applyBorder="1" applyAlignment="1" applyProtection="1">
      <alignment horizontal="right" vertical="center"/>
    </xf>
    <xf numFmtId="49" fontId="5" fillId="0" borderId="25" xfId="0" applyNumberFormat="1" applyFont="1" applyFill="1" applyBorder="1" applyAlignment="1" applyProtection="1">
      <alignment horizontal="right" vertical="center"/>
    </xf>
    <xf numFmtId="0" fontId="1" fillId="0" borderId="25" xfId="0" applyNumberFormat="1" applyFont="1" applyFill="1" applyBorder="1" applyAlignment="1" applyProtection="1">
      <alignment vertical="center"/>
    </xf>
    <xf numFmtId="49" fontId="8" fillId="2" borderId="25" xfId="0" applyNumberFormat="1" applyFont="1" applyFill="1" applyBorder="1" applyAlignment="1" applyProtection="1">
      <alignment horizontal="right" vertical="center"/>
    </xf>
    <xf numFmtId="49" fontId="6" fillId="0" borderId="25" xfId="0" applyNumberFormat="1" applyFont="1" applyFill="1" applyBorder="1" applyAlignment="1" applyProtection="1">
      <alignment horizontal="right" vertical="center"/>
    </xf>
    <xf numFmtId="0" fontId="1" fillId="0" borderId="28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" fontId="8" fillId="2" borderId="13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9" xfId="0" applyNumberFormat="1" applyFont="1" applyFill="1" applyBorder="1" applyAlignment="1" applyProtection="1">
      <alignment horizontal="right" vertical="center"/>
    </xf>
    <xf numFmtId="49" fontId="12" fillId="3" borderId="31" xfId="0" applyNumberFormat="1" applyFont="1" applyFill="1" applyBorder="1" applyAlignment="1" applyProtection="1">
      <alignment horizontal="center" vertical="center"/>
    </xf>
    <xf numFmtId="49" fontId="13" fillId="0" borderId="32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" fillId="0" borderId="35" xfId="0" applyNumberFormat="1" applyFont="1" applyFill="1" applyBorder="1" applyAlignment="1" applyProtection="1">
      <alignment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49" fontId="14" fillId="0" borderId="31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4" fontId="14" fillId="0" borderId="31" xfId="0" applyNumberFormat="1" applyFont="1" applyFill="1" applyBorder="1" applyAlignment="1" applyProtection="1">
      <alignment horizontal="right" vertical="center"/>
    </xf>
    <xf numFmtId="49" fontId="14" fillId="0" borderId="31" xfId="0" applyNumberFormat="1" applyFont="1" applyFill="1" applyBorder="1" applyAlignment="1" applyProtection="1">
      <alignment horizontal="right" vertical="center"/>
    </xf>
    <xf numFmtId="4" fontId="14" fillId="0" borderId="21" xfId="0" applyNumberFormat="1" applyFont="1" applyFill="1" applyBorder="1" applyAlignment="1" applyProtection="1">
      <alignment horizontal="right" vertical="center"/>
    </xf>
    <xf numFmtId="0" fontId="1" fillId="0" borderId="14" xfId="0" applyNumberFormat="1" applyFont="1" applyFill="1" applyBorder="1" applyAlignment="1" applyProtection="1">
      <alignment vertical="center"/>
    </xf>
    <xf numFmtId="0" fontId="1" fillId="0" borderId="34" xfId="0" applyNumberFormat="1" applyFont="1" applyFill="1" applyBorder="1" applyAlignment="1" applyProtection="1">
      <alignment vertical="center"/>
    </xf>
    <xf numFmtId="4" fontId="13" fillId="3" borderId="38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0" fontId="8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 wrapText="1"/>
    </xf>
    <xf numFmtId="0" fontId="1" fillId="0" borderId="28" xfId="0" applyNumberFormat="1" applyFont="1" applyFill="1" applyBorder="1" applyAlignment="1" applyProtection="1">
      <alignment horizontal="left" vertical="center"/>
    </xf>
    <xf numFmtId="49" fontId="11" fillId="0" borderId="30" xfId="0" applyNumberFormat="1" applyFont="1" applyFill="1" applyBorder="1" applyAlignment="1" applyProtection="1">
      <alignment horizontal="center" vertical="center"/>
    </xf>
    <xf numFmtId="0" fontId="11" fillId="0" borderId="30" xfId="0" applyNumberFormat="1" applyFont="1" applyFill="1" applyBorder="1" applyAlignment="1" applyProtection="1">
      <alignment horizontal="center" vertical="center"/>
    </xf>
    <xf numFmtId="49" fontId="15" fillId="0" borderId="34" xfId="0" applyNumberFormat="1" applyFont="1" applyFill="1" applyBorder="1" applyAlignment="1" applyProtection="1">
      <alignment horizontal="left" vertical="center"/>
    </xf>
    <xf numFmtId="0" fontId="15" fillId="0" borderId="38" xfId="0" applyNumberFormat="1" applyFont="1" applyFill="1" applyBorder="1" applyAlignment="1" applyProtection="1">
      <alignment horizontal="left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  <xf numFmtId="49" fontId="13" fillId="0" borderId="34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3" fillId="3" borderId="34" xfId="0" applyNumberFormat="1" applyFont="1" applyFill="1" applyBorder="1" applyAlignment="1" applyProtection="1">
      <alignment horizontal="left" vertical="center"/>
    </xf>
    <xf numFmtId="0" fontId="13" fillId="3" borderId="30" xfId="0" applyNumberFormat="1" applyFont="1" applyFill="1" applyBorder="1" applyAlignment="1" applyProtection="1">
      <alignment horizontal="left" vertical="center"/>
    </xf>
    <xf numFmtId="49" fontId="14" fillId="0" borderId="36" xfId="0" applyNumberFormat="1" applyFont="1" applyFill="1" applyBorder="1" applyAlignment="1" applyProtection="1">
      <alignment horizontal="left" vertical="center"/>
    </xf>
    <xf numFmtId="0" fontId="14" fillId="0" borderId="13" xfId="0" applyNumberFormat="1" applyFont="1" applyFill="1" applyBorder="1" applyAlignment="1" applyProtection="1">
      <alignment horizontal="left" vertical="center"/>
    </xf>
    <xf numFmtId="0" fontId="14" fillId="0" borderId="39" xfId="0" applyNumberFormat="1" applyFont="1" applyFill="1" applyBorder="1" applyAlignment="1" applyProtection="1">
      <alignment horizontal="left" vertical="center"/>
    </xf>
    <xf numFmtId="49" fontId="14" fillId="0" borderId="29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4" fillId="0" borderId="40" xfId="0" applyNumberFormat="1" applyFont="1" applyFill="1" applyBorder="1" applyAlignment="1" applyProtection="1">
      <alignment horizontal="left" vertical="center"/>
    </xf>
    <xf numFmtId="49" fontId="14" fillId="0" borderId="37" xfId="0" applyNumberFormat="1" applyFont="1" applyFill="1" applyBorder="1" applyAlignment="1" applyProtection="1">
      <alignment horizontal="left" vertical="center"/>
    </xf>
    <xf numFmtId="0" fontId="14" fillId="0" borderId="10" xfId="0" applyNumberFormat="1" applyFont="1" applyFill="1" applyBorder="1" applyAlignment="1" applyProtection="1">
      <alignment horizontal="left" vertical="center"/>
    </xf>
    <xf numFmtId="0" fontId="14" fillId="0" borderId="41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0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110"/>
  <sheetViews>
    <sheetView tabSelected="1" workbookViewId="0">
      <pane ySplit="11" topLeftCell="A12" activePane="bottomLeft" state="frozenSplit"/>
      <selection pane="bottomLeft" sqref="A1:M1"/>
    </sheetView>
  </sheetViews>
  <sheetFormatPr defaultColWidth="11.5703125" defaultRowHeight="12.75"/>
  <cols>
    <col min="1" max="1" width="3.7109375" customWidth="1"/>
    <col min="2" max="2" width="14.28515625" customWidth="1"/>
    <col min="3" max="3" width="68" customWidth="1"/>
    <col min="4" max="4" width="22.140625" customWidth="1"/>
    <col min="7" max="7" width="4.28515625" customWidth="1"/>
    <col min="8" max="8" width="12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>
      <c r="A1" s="67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64">
      <c r="A2" s="69" t="s">
        <v>1</v>
      </c>
      <c r="B2" s="70"/>
      <c r="C2" s="73" t="s">
        <v>75</v>
      </c>
      <c r="D2" s="75" t="s">
        <v>171</v>
      </c>
      <c r="E2" s="75" t="s">
        <v>6</v>
      </c>
      <c r="F2" s="76" t="s">
        <v>176</v>
      </c>
      <c r="G2" s="75" t="s">
        <v>180</v>
      </c>
      <c r="H2" s="70"/>
      <c r="I2" s="70"/>
      <c r="J2" s="70"/>
      <c r="K2" s="70"/>
      <c r="L2" s="70"/>
      <c r="M2" s="77"/>
      <c r="N2" s="5"/>
    </row>
    <row r="3" spans="1:64">
      <c r="A3" s="71"/>
      <c r="B3" s="72"/>
      <c r="C3" s="74"/>
      <c r="D3" s="72"/>
      <c r="E3" s="72"/>
      <c r="F3" s="72"/>
      <c r="G3" s="72"/>
      <c r="H3" s="72"/>
      <c r="I3" s="72"/>
      <c r="J3" s="72"/>
      <c r="K3" s="72"/>
      <c r="L3" s="72"/>
      <c r="M3" s="78"/>
      <c r="N3" s="5"/>
    </row>
    <row r="4" spans="1:64">
      <c r="A4" s="79" t="s">
        <v>2</v>
      </c>
      <c r="B4" s="72"/>
      <c r="C4" s="80" t="s">
        <v>76</v>
      </c>
      <c r="D4" s="81" t="s">
        <v>172</v>
      </c>
      <c r="E4" s="81" t="s">
        <v>6</v>
      </c>
      <c r="F4" s="80" t="s">
        <v>177</v>
      </c>
      <c r="G4" s="81" t="s">
        <v>180</v>
      </c>
      <c r="H4" s="72"/>
      <c r="I4" s="72"/>
      <c r="J4" s="72"/>
      <c r="K4" s="72"/>
      <c r="L4" s="72"/>
      <c r="M4" s="78"/>
      <c r="N4" s="5"/>
    </row>
    <row r="5" spans="1:64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8"/>
      <c r="N5" s="5"/>
    </row>
    <row r="6" spans="1:64">
      <c r="A6" s="79" t="s">
        <v>3</v>
      </c>
      <c r="B6" s="72"/>
      <c r="C6" s="80" t="s">
        <v>77</v>
      </c>
      <c r="D6" s="81" t="s">
        <v>173</v>
      </c>
      <c r="E6" s="81" t="s">
        <v>6</v>
      </c>
      <c r="F6" s="80" t="s">
        <v>178</v>
      </c>
      <c r="G6" s="81" t="s">
        <v>180</v>
      </c>
      <c r="H6" s="72"/>
      <c r="I6" s="72"/>
      <c r="J6" s="72"/>
      <c r="K6" s="72"/>
      <c r="L6" s="72"/>
      <c r="M6" s="78"/>
      <c r="N6" s="5"/>
    </row>
    <row r="7" spans="1:64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8"/>
      <c r="N7" s="5"/>
    </row>
    <row r="8" spans="1:64">
      <c r="A8" s="79" t="s">
        <v>4</v>
      </c>
      <c r="B8" s="72"/>
      <c r="C8" s="80" t="s">
        <v>6</v>
      </c>
      <c r="D8" s="81" t="s">
        <v>174</v>
      </c>
      <c r="E8" s="81" t="s">
        <v>175</v>
      </c>
      <c r="F8" s="80" t="s">
        <v>179</v>
      </c>
      <c r="G8" s="80" t="s">
        <v>181</v>
      </c>
      <c r="H8" s="72"/>
      <c r="I8" s="72"/>
      <c r="J8" s="72"/>
      <c r="K8" s="72"/>
      <c r="L8" s="72"/>
      <c r="M8" s="78"/>
      <c r="N8" s="5"/>
    </row>
    <row r="9" spans="1:64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4"/>
      <c r="N9" s="5"/>
    </row>
    <row r="10" spans="1:64">
      <c r="A10" s="1" t="s">
        <v>5</v>
      </c>
      <c r="B10" s="11" t="s">
        <v>37</v>
      </c>
      <c r="C10" s="85" t="s">
        <v>78</v>
      </c>
      <c r="D10" s="86"/>
      <c r="E10" s="86"/>
      <c r="F10" s="87"/>
      <c r="G10" s="11" t="s">
        <v>182</v>
      </c>
      <c r="H10" s="24" t="s">
        <v>189</v>
      </c>
      <c r="I10" s="29" t="s">
        <v>190</v>
      </c>
      <c r="J10" s="88" t="s">
        <v>192</v>
      </c>
      <c r="K10" s="89"/>
      <c r="L10" s="90"/>
      <c r="M10" s="34" t="s">
        <v>197</v>
      </c>
      <c r="N10" s="42"/>
      <c r="BK10" s="43" t="s">
        <v>233</v>
      </c>
      <c r="BL10" s="48" t="s">
        <v>236</v>
      </c>
    </row>
    <row r="11" spans="1:64">
      <c r="A11" s="2" t="s">
        <v>6</v>
      </c>
      <c r="B11" s="12" t="s">
        <v>6</v>
      </c>
      <c r="C11" s="91" t="s">
        <v>79</v>
      </c>
      <c r="D11" s="92"/>
      <c r="E11" s="92"/>
      <c r="F11" s="93"/>
      <c r="G11" s="12" t="s">
        <v>6</v>
      </c>
      <c r="H11" s="12" t="s">
        <v>6</v>
      </c>
      <c r="I11" s="30" t="s">
        <v>191</v>
      </c>
      <c r="J11" s="31" t="s">
        <v>193</v>
      </c>
      <c r="K11" s="32" t="s">
        <v>195</v>
      </c>
      <c r="L11" s="33" t="s">
        <v>196</v>
      </c>
      <c r="M11" s="35" t="s">
        <v>198</v>
      </c>
      <c r="N11" s="42"/>
      <c r="Z11" s="43" t="s">
        <v>201</v>
      </c>
      <c r="AA11" s="43" t="s">
        <v>202</v>
      </c>
      <c r="AB11" s="43" t="s">
        <v>203</v>
      </c>
      <c r="AC11" s="43" t="s">
        <v>204</v>
      </c>
      <c r="AD11" s="43" t="s">
        <v>205</v>
      </c>
      <c r="AE11" s="43" t="s">
        <v>206</v>
      </c>
      <c r="AF11" s="43" t="s">
        <v>207</v>
      </c>
      <c r="AG11" s="43" t="s">
        <v>208</v>
      </c>
      <c r="AH11" s="43" t="s">
        <v>209</v>
      </c>
      <c r="BH11" s="43" t="s">
        <v>230</v>
      </c>
      <c r="BI11" s="43" t="s">
        <v>231</v>
      </c>
      <c r="BJ11" s="43" t="s">
        <v>232</v>
      </c>
    </row>
    <row r="12" spans="1:64">
      <c r="A12" s="3"/>
      <c r="B12" s="13" t="s">
        <v>19</v>
      </c>
      <c r="C12" s="94" t="s">
        <v>80</v>
      </c>
      <c r="D12" s="95"/>
      <c r="E12" s="95"/>
      <c r="F12" s="95"/>
      <c r="G12" s="22" t="s">
        <v>6</v>
      </c>
      <c r="H12" s="22" t="s">
        <v>6</v>
      </c>
      <c r="I12" s="22" t="s">
        <v>6</v>
      </c>
      <c r="J12" s="49">
        <f>SUM(J13:J15)</f>
        <v>0</v>
      </c>
      <c r="K12" s="49">
        <f>SUM(K13:K15)</f>
        <v>0</v>
      </c>
      <c r="L12" s="49">
        <f>SUM(L13:L15)</f>
        <v>0</v>
      </c>
      <c r="M12" s="36"/>
      <c r="N12" s="5"/>
      <c r="AI12" s="43"/>
      <c r="AS12" s="50">
        <f>SUM(AJ13:AJ15)</f>
        <v>0</v>
      </c>
      <c r="AT12" s="50">
        <f>SUM(AK13:AK15)</f>
        <v>0</v>
      </c>
      <c r="AU12" s="50">
        <f>SUM(AL13:AL15)</f>
        <v>0</v>
      </c>
    </row>
    <row r="13" spans="1:64">
      <c r="A13" s="4" t="s">
        <v>7</v>
      </c>
      <c r="B13" s="14" t="s">
        <v>38</v>
      </c>
      <c r="C13" s="96" t="s">
        <v>81</v>
      </c>
      <c r="D13" s="97"/>
      <c r="E13" s="97"/>
      <c r="F13" s="97"/>
      <c r="G13" s="14" t="s">
        <v>183</v>
      </c>
      <c r="H13" s="25">
        <v>76.14</v>
      </c>
      <c r="I13" s="25">
        <v>0</v>
      </c>
      <c r="J13" s="25">
        <f>H13*AO13</f>
        <v>0</v>
      </c>
      <c r="K13" s="25">
        <f>H13*AP13</f>
        <v>0</v>
      </c>
      <c r="L13" s="25">
        <f>H13*I13</f>
        <v>0</v>
      </c>
      <c r="M13" s="37" t="s">
        <v>199</v>
      </c>
      <c r="N13" s="5"/>
      <c r="Z13" s="44">
        <f>IF(AQ13="5",BJ13,0)</f>
        <v>0</v>
      </c>
      <c r="AB13" s="44">
        <f>IF(AQ13="1",BH13,0)</f>
        <v>0</v>
      </c>
      <c r="AC13" s="44">
        <f>IF(AQ13="1",BI13,0)</f>
        <v>0</v>
      </c>
      <c r="AD13" s="44">
        <f>IF(AQ13="7",BH13,0)</f>
        <v>0</v>
      </c>
      <c r="AE13" s="44">
        <f>IF(AQ13="7",BI13,0)</f>
        <v>0</v>
      </c>
      <c r="AF13" s="44">
        <f>IF(AQ13="2",BH13,0)</f>
        <v>0</v>
      </c>
      <c r="AG13" s="44">
        <f>IF(AQ13="2",BI13,0)</f>
        <v>0</v>
      </c>
      <c r="AH13" s="44">
        <f>IF(AQ13="0",BJ13,0)</f>
        <v>0</v>
      </c>
      <c r="AI13" s="43"/>
      <c r="AJ13" s="25">
        <f>IF(AN13=0,L13,0)</f>
        <v>0</v>
      </c>
      <c r="AK13" s="25">
        <f>IF(AN13=15,L13,0)</f>
        <v>0</v>
      </c>
      <c r="AL13" s="25">
        <f>IF(AN13=21,L13,0)</f>
        <v>0</v>
      </c>
      <c r="AN13" s="44">
        <v>21</v>
      </c>
      <c r="AO13" s="44">
        <f>I13*0</f>
        <v>0</v>
      </c>
      <c r="AP13" s="44">
        <f>I13*(1-0)</f>
        <v>0</v>
      </c>
      <c r="AQ13" s="45" t="s">
        <v>7</v>
      </c>
      <c r="AV13" s="44">
        <f>AW13+AX13</f>
        <v>0</v>
      </c>
      <c r="AW13" s="44">
        <f>H13*AO13</f>
        <v>0</v>
      </c>
      <c r="AX13" s="44">
        <f>H13*AP13</f>
        <v>0</v>
      </c>
      <c r="AY13" s="47" t="s">
        <v>210</v>
      </c>
      <c r="AZ13" s="47" t="s">
        <v>222</v>
      </c>
      <c r="BA13" s="43" t="s">
        <v>229</v>
      </c>
      <c r="BC13" s="44">
        <f>AW13+AX13</f>
        <v>0</v>
      </c>
      <c r="BD13" s="44">
        <f>I13/(100-BE13)*100</f>
        <v>0</v>
      </c>
      <c r="BE13" s="44">
        <v>0</v>
      </c>
      <c r="BF13" s="44">
        <f>13</f>
        <v>13</v>
      </c>
      <c r="BH13" s="25">
        <f>H13*AO13</f>
        <v>0</v>
      </c>
      <c r="BI13" s="25">
        <f>H13*AP13</f>
        <v>0</v>
      </c>
      <c r="BJ13" s="25">
        <f>H13*I13</f>
        <v>0</v>
      </c>
      <c r="BK13" s="25" t="s">
        <v>234</v>
      </c>
      <c r="BL13" s="44">
        <v>13</v>
      </c>
    </row>
    <row r="14" spans="1:64">
      <c r="A14" s="5"/>
      <c r="C14" s="18" t="s">
        <v>82</v>
      </c>
      <c r="F14" s="20"/>
      <c r="H14" s="26">
        <v>76.14</v>
      </c>
      <c r="M14" s="38"/>
      <c r="N14" s="5"/>
    </row>
    <row r="15" spans="1:64">
      <c r="A15" s="4" t="s">
        <v>8</v>
      </c>
      <c r="B15" s="14" t="s">
        <v>39</v>
      </c>
      <c r="C15" s="96" t="s">
        <v>83</v>
      </c>
      <c r="D15" s="97"/>
      <c r="E15" s="97"/>
      <c r="F15" s="97"/>
      <c r="G15" s="14" t="s">
        <v>183</v>
      </c>
      <c r="H15" s="25">
        <v>19.035</v>
      </c>
      <c r="I15" s="25">
        <v>0</v>
      </c>
      <c r="J15" s="25">
        <f>H15*AO15</f>
        <v>0</v>
      </c>
      <c r="K15" s="25">
        <f>H15*AP15</f>
        <v>0</v>
      </c>
      <c r="L15" s="25">
        <f>H15*I15</f>
        <v>0</v>
      </c>
      <c r="M15" s="37" t="s">
        <v>199</v>
      </c>
      <c r="N15" s="5"/>
      <c r="Z15" s="44">
        <f>IF(AQ15="5",BJ15,0)</f>
        <v>0</v>
      </c>
      <c r="AB15" s="44">
        <f>IF(AQ15="1",BH15,0)</f>
        <v>0</v>
      </c>
      <c r="AC15" s="44">
        <f>IF(AQ15="1",BI15,0)</f>
        <v>0</v>
      </c>
      <c r="AD15" s="44">
        <f>IF(AQ15="7",BH15,0)</f>
        <v>0</v>
      </c>
      <c r="AE15" s="44">
        <f>IF(AQ15="7",BI15,0)</f>
        <v>0</v>
      </c>
      <c r="AF15" s="44">
        <f>IF(AQ15="2",BH15,0)</f>
        <v>0</v>
      </c>
      <c r="AG15" s="44">
        <f>IF(AQ15="2",BI15,0)</f>
        <v>0</v>
      </c>
      <c r="AH15" s="44">
        <f>IF(AQ15="0",BJ15,0)</f>
        <v>0</v>
      </c>
      <c r="AI15" s="43"/>
      <c r="AJ15" s="25">
        <f>IF(AN15=0,L15,0)</f>
        <v>0</v>
      </c>
      <c r="AK15" s="25">
        <f>IF(AN15=15,L15,0)</f>
        <v>0</v>
      </c>
      <c r="AL15" s="25">
        <f>IF(AN15=21,L15,0)</f>
        <v>0</v>
      </c>
      <c r="AN15" s="44">
        <v>21</v>
      </c>
      <c r="AO15" s="44">
        <f>I15*0</f>
        <v>0</v>
      </c>
      <c r="AP15" s="44">
        <f>I15*(1-0)</f>
        <v>0</v>
      </c>
      <c r="AQ15" s="45" t="s">
        <v>7</v>
      </c>
      <c r="AV15" s="44">
        <f>AW15+AX15</f>
        <v>0</v>
      </c>
      <c r="AW15" s="44">
        <f>H15*AO15</f>
        <v>0</v>
      </c>
      <c r="AX15" s="44">
        <f>H15*AP15</f>
        <v>0</v>
      </c>
      <c r="AY15" s="47" t="s">
        <v>210</v>
      </c>
      <c r="AZ15" s="47" t="s">
        <v>222</v>
      </c>
      <c r="BA15" s="43" t="s">
        <v>229</v>
      </c>
      <c r="BC15" s="44">
        <f>AW15+AX15</f>
        <v>0</v>
      </c>
      <c r="BD15" s="44">
        <f>I15/(100-BE15)*100</f>
        <v>0</v>
      </c>
      <c r="BE15" s="44">
        <v>0</v>
      </c>
      <c r="BF15" s="44">
        <f>15</f>
        <v>15</v>
      </c>
      <c r="BH15" s="25">
        <f>H15*AO15</f>
        <v>0</v>
      </c>
      <c r="BI15" s="25">
        <f>H15*AP15</f>
        <v>0</v>
      </c>
      <c r="BJ15" s="25">
        <f>H15*I15</f>
        <v>0</v>
      </c>
      <c r="BK15" s="25" t="s">
        <v>234</v>
      </c>
      <c r="BL15" s="44">
        <v>13</v>
      </c>
    </row>
    <row r="16" spans="1:64">
      <c r="A16" s="5"/>
      <c r="C16" s="18" t="s">
        <v>84</v>
      </c>
      <c r="F16" s="20"/>
      <c r="H16" s="26">
        <v>19.035</v>
      </c>
      <c r="M16" s="38"/>
      <c r="N16" s="5"/>
    </row>
    <row r="17" spans="1:64">
      <c r="A17" s="6"/>
      <c r="B17" s="15" t="s">
        <v>22</v>
      </c>
      <c r="C17" s="98" t="s">
        <v>85</v>
      </c>
      <c r="D17" s="99"/>
      <c r="E17" s="99"/>
      <c r="F17" s="99"/>
      <c r="G17" s="23" t="s">
        <v>6</v>
      </c>
      <c r="H17" s="23" t="s">
        <v>6</v>
      </c>
      <c r="I17" s="23" t="s">
        <v>6</v>
      </c>
      <c r="J17" s="50">
        <f>SUM(J18:J22)</f>
        <v>0</v>
      </c>
      <c r="K17" s="50">
        <f>SUM(K18:K22)</f>
        <v>0</v>
      </c>
      <c r="L17" s="50">
        <f>SUM(L18:L22)</f>
        <v>0</v>
      </c>
      <c r="M17" s="39"/>
      <c r="N17" s="5"/>
      <c r="AI17" s="43"/>
      <c r="AS17" s="50">
        <f>SUM(AJ18:AJ22)</f>
        <v>0</v>
      </c>
      <c r="AT17" s="50">
        <f>SUM(AK18:AK22)</f>
        <v>0</v>
      </c>
      <c r="AU17" s="50">
        <f>SUM(AL18:AL22)</f>
        <v>0</v>
      </c>
    </row>
    <row r="18" spans="1:64">
      <c r="A18" s="4" t="s">
        <v>9</v>
      </c>
      <c r="B18" s="14" t="s">
        <v>40</v>
      </c>
      <c r="C18" s="96" t="s">
        <v>86</v>
      </c>
      <c r="D18" s="97"/>
      <c r="E18" s="97"/>
      <c r="F18" s="97"/>
      <c r="G18" s="14" t="s">
        <v>183</v>
      </c>
      <c r="H18" s="25">
        <v>76.14</v>
      </c>
      <c r="I18" s="25">
        <v>0</v>
      </c>
      <c r="J18" s="25">
        <f>H18*AO18</f>
        <v>0</v>
      </c>
      <c r="K18" s="25">
        <f>H18*AP18</f>
        <v>0</v>
      </c>
      <c r="L18" s="25">
        <f>H18*I18</f>
        <v>0</v>
      </c>
      <c r="M18" s="37" t="s">
        <v>199</v>
      </c>
      <c r="N18" s="5"/>
      <c r="Z18" s="44">
        <f>IF(AQ18="5",BJ18,0)</f>
        <v>0</v>
      </c>
      <c r="AB18" s="44">
        <f>IF(AQ18="1",BH18,0)</f>
        <v>0</v>
      </c>
      <c r="AC18" s="44">
        <f>IF(AQ18="1",BI18,0)</f>
        <v>0</v>
      </c>
      <c r="AD18" s="44">
        <f>IF(AQ18="7",BH18,0)</f>
        <v>0</v>
      </c>
      <c r="AE18" s="44">
        <f>IF(AQ18="7",BI18,0)</f>
        <v>0</v>
      </c>
      <c r="AF18" s="44">
        <f>IF(AQ18="2",BH18,0)</f>
        <v>0</v>
      </c>
      <c r="AG18" s="44">
        <f>IF(AQ18="2",BI18,0)</f>
        <v>0</v>
      </c>
      <c r="AH18" s="44">
        <f>IF(AQ18="0",BJ18,0)</f>
        <v>0</v>
      </c>
      <c r="AI18" s="43"/>
      <c r="AJ18" s="25">
        <f>IF(AN18=0,L18,0)</f>
        <v>0</v>
      </c>
      <c r="AK18" s="25">
        <f>IF(AN18=15,L18,0)</f>
        <v>0</v>
      </c>
      <c r="AL18" s="25">
        <f>IF(AN18=21,L18,0)</f>
        <v>0</v>
      </c>
      <c r="AN18" s="44">
        <v>21</v>
      </c>
      <c r="AO18" s="44">
        <f>I18*0</f>
        <v>0</v>
      </c>
      <c r="AP18" s="44">
        <f>I18*(1-0)</f>
        <v>0</v>
      </c>
      <c r="AQ18" s="45" t="s">
        <v>7</v>
      </c>
      <c r="AV18" s="44">
        <f>AW18+AX18</f>
        <v>0</v>
      </c>
      <c r="AW18" s="44">
        <f>H18*AO18</f>
        <v>0</v>
      </c>
      <c r="AX18" s="44">
        <f>H18*AP18</f>
        <v>0</v>
      </c>
      <c r="AY18" s="47" t="s">
        <v>211</v>
      </c>
      <c r="AZ18" s="47" t="s">
        <v>222</v>
      </c>
      <c r="BA18" s="43" t="s">
        <v>229</v>
      </c>
      <c r="BC18" s="44">
        <f>AW18+AX18</f>
        <v>0</v>
      </c>
      <c r="BD18" s="44">
        <f>I18/(100-BE18)*100</f>
        <v>0</v>
      </c>
      <c r="BE18" s="44">
        <v>0</v>
      </c>
      <c r="BF18" s="44">
        <f>18</f>
        <v>18</v>
      </c>
      <c r="BH18" s="25">
        <f>H18*AO18</f>
        <v>0</v>
      </c>
      <c r="BI18" s="25">
        <f>H18*AP18</f>
        <v>0</v>
      </c>
      <c r="BJ18" s="25">
        <f>H18*I18</f>
        <v>0</v>
      </c>
      <c r="BK18" s="25" t="s">
        <v>234</v>
      </c>
      <c r="BL18" s="44">
        <v>16</v>
      </c>
    </row>
    <row r="19" spans="1:64">
      <c r="A19" s="5"/>
      <c r="C19" s="18" t="s">
        <v>87</v>
      </c>
      <c r="F19" s="20"/>
      <c r="H19" s="26">
        <v>76.14</v>
      </c>
      <c r="M19" s="38"/>
      <c r="N19" s="5"/>
    </row>
    <row r="20" spans="1:64">
      <c r="A20" s="4" t="s">
        <v>10</v>
      </c>
      <c r="B20" s="14" t="s">
        <v>41</v>
      </c>
      <c r="C20" s="96" t="s">
        <v>88</v>
      </c>
      <c r="D20" s="97"/>
      <c r="E20" s="97"/>
      <c r="F20" s="97"/>
      <c r="G20" s="14" t="s">
        <v>183</v>
      </c>
      <c r="H20" s="25">
        <v>76.14</v>
      </c>
      <c r="I20" s="25">
        <v>0</v>
      </c>
      <c r="J20" s="25">
        <f>H20*AO20</f>
        <v>0</v>
      </c>
      <c r="K20" s="25">
        <f>H20*AP20</f>
        <v>0</v>
      </c>
      <c r="L20" s="25">
        <f>H20*I20</f>
        <v>0</v>
      </c>
      <c r="M20" s="37" t="s">
        <v>199</v>
      </c>
      <c r="N20" s="5"/>
      <c r="Z20" s="44">
        <f>IF(AQ20="5",BJ20,0)</f>
        <v>0</v>
      </c>
      <c r="AB20" s="44">
        <f>IF(AQ20="1",BH20,0)</f>
        <v>0</v>
      </c>
      <c r="AC20" s="44">
        <f>IF(AQ20="1",BI20,0)</f>
        <v>0</v>
      </c>
      <c r="AD20" s="44">
        <f>IF(AQ20="7",BH20,0)</f>
        <v>0</v>
      </c>
      <c r="AE20" s="44">
        <f>IF(AQ20="7",BI20,0)</f>
        <v>0</v>
      </c>
      <c r="AF20" s="44">
        <f>IF(AQ20="2",BH20,0)</f>
        <v>0</v>
      </c>
      <c r="AG20" s="44">
        <f>IF(AQ20="2",BI20,0)</f>
        <v>0</v>
      </c>
      <c r="AH20" s="44">
        <f>IF(AQ20="0",BJ20,0)</f>
        <v>0</v>
      </c>
      <c r="AI20" s="43"/>
      <c r="AJ20" s="25">
        <f>IF(AN20=0,L20,0)</f>
        <v>0</v>
      </c>
      <c r="AK20" s="25">
        <f>IF(AN20=15,L20,0)</f>
        <v>0</v>
      </c>
      <c r="AL20" s="25">
        <f>IF(AN20=21,L20,0)</f>
        <v>0</v>
      </c>
      <c r="AN20" s="44">
        <v>21</v>
      </c>
      <c r="AO20" s="44">
        <f>I20*0</f>
        <v>0</v>
      </c>
      <c r="AP20" s="44">
        <f>I20*(1-0)</f>
        <v>0</v>
      </c>
      <c r="AQ20" s="45" t="s">
        <v>7</v>
      </c>
      <c r="AV20" s="44">
        <f>AW20+AX20</f>
        <v>0</v>
      </c>
      <c r="AW20" s="44">
        <f>H20*AO20</f>
        <v>0</v>
      </c>
      <c r="AX20" s="44">
        <f>H20*AP20</f>
        <v>0</v>
      </c>
      <c r="AY20" s="47" t="s">
        <v>211</v>
      </c>
      <c r="AZ20" s="47" t="s">
        <v>222</v>
      </c>
      <c r="BA20" s="43" t="s">
        <v>229</v>
      </c>
      <c r="BC20" s="44">
        <f>AW20+AX20</f>
        <v>0</v>
      </c>
      <c r="BD20" s="44">
        <f>I20/(100-BE20)*100</f>
        <v>0</v>
      </c>
      <c r="BE20" s="44">
        <v>0</v>
      </c>
      <c r="BF20" s="44">
        <f>20</f>
        <v>20</v>
      </c>
      <c r="BH20" s="25">
        <f>H20*AO20</f>
        <v>0</v>
      </c>
      <c r="BI20" s="25">
        <f>H20*AP20</f>
        <v>0</v>
      </c>
      <c r="BJ20" s="25">
        <f>H20*I20</f>
        <v>0</v>
      </c>
      <c r="BK20" s="25" t="s">
        <v>234</v>
      </c>
      <c r="BL20" s="44">
        <v>16</v>
      </c>
    </row>
    <row r="21" spans="1:64">
      <c r="A21" s="5"/>
      <c r="C21" s="18" t="s">
        <v>87</v>
      </c>
      <c r="F21" s="20"/>
      <c r="H21" s="26">
        <v>76.14</v>
      </c>
      <c r="M21" s="38"/>
      <c r="N21" s="5"/>
    </row>
    <row r="22" spans="1:64">
      <c r="A22" s="4" t="s">
        <v>11</v>
      </c>
      <c r="B22" s="14" t="s">
        <v>42</v>
      </c>
      <c r="C22" s="96" t="s">
        <v>89</v>
      </c>
      <c r="D22" s="97"/>
      <c r="E22" s="97"/>
      <c r="F22" s="97"/>
      <c r="G22" s="14" t="s">
        <v>183</v>
      </c>
      <c r="H22" s="25">
        <v>1446.66</v>
      </c>
      <c r="I22" s="25">
        <v>0</v>
      </c>
      <c r="J22" s="25">
        <f>H22*AO22</f>
        <v>0</v>
      </c>
      <c r="K22" s="25">
        <f>H22*AP22</f>
        <v>0</v>
      </c>
      <c r="L22" s="25">
        <f>H22*I22</f>
        <v>0</v>
      </c>
      <c r="M22" s="37" t="s">
        <v>199</v>
      </c>
      <c r="N22" s="5"/>
      <c r="Z22" s="44">
        <f>IF(AQ22="5",BJ22,0)</f>
        <v>0</v>
      </c>
      <c r="AB22" s="44">
        <f>IF(AQ22="1",BH22,0)</f>
        <v>0</v>
      </c>
      <c r="AC22" s="44">
        <f>IF(AQ22="1",BI22,0)</f>
        <v>0</v>
      </c>
      <c r="AD22" s="44">
        <f>IF(AQ22="7",BH22,0)</f>
        <v>0</v>
      </c>
      <c r="AE22" s="44">
        <f>IF(AQ22="7",BI22,0)</f>
        <v>0</v>
      </c>
      <c r="AF22" s="44">
        <f>IF(AQ22="2",BH22,0)</f>
        <v>0</v>
      </c>
      <c r="AG22" s="44">
        <f>IF(AQ22="2",BI22,0)</f>
        <v>0</v>
      </c>
      <c r="AH22" s="44">
        <f>IF(AQ22="0",BJ22,0)</f>
        <v>0</v>
      </c>
      <c r="AI22" s="43"/>
      <c r="AJ22" s="25">
        <f>IF(AN22=0,L22,0)</f>
        <v>0</v>
      </c>
      <c r="AK22" s="25">
        <f>IF(AN22=15,L22,0)</f>
        <v>0</v>
      </c>
      <c r="AL22" s="25">
        <f>IF(AN22=21,L22,0)</f>
        <v>0</v>
      </c>
      <c r="AN22" s="44">
        <v>21</v>
      </c>
      <c r="AO22" s="44">
        <f>I22*0</f>
        <v>0</v>
      </c>
      <c r="AP22" s="44">
        <f>I22*(1-0)</f>
        <v>0</v>
      </c>
      <c r="AQ22" s="45" t="s">
        <v>7</v>
      </c>
      <c r="AV22" s="44">
        <f>AW22+AX22</f>
        <v>0</v>
      </c>
      <c r="AW22" s="44">
        <f>H22*AO22</f>
        <v>0</v>
      </c>
      <c r="AX22" s="44">
        <f>H22*AP22</f>
        <v>0</v>
      </c>
      <c r="AY22" s="47" t="s">
        <v>211</v>
      </c>
      <c r="AZ22" s="47" t="s">
        <v>222</v>
      </c>
      <c r="BA22" s="43" t="s">
        <v>229</v>
      </c>
      <c r="BC22" s="44">
        <f>AW22+AX22</f>
        <v>0</v>
      </c>
      <c r="BD22" s="44">
        <f>I22/(100-BE22)*100</f>
        <v>0</v>
      </c>
      <c r="BE22" s="44">
        <v>0</v>
      </c>
      <c r="BF22" s="44">
        <f>22</f>
        <v>22</v>
      </c>
      <c r="BH22" s="25">
        <f>H22*AO22</f>
        <v>0</v>
      </c>
      <c r="BI22" s="25">
        <f>H22*AP22</f>
        <v>0</v>
      </c>
      <c r="BJ22" s="25">
        <f>H22*I22</f>
        <v>0</v>
      </c>
      <c r="BK22" s="25" t="s">
        <v>234</v>
      </c>
      <c r="BL22" s="44">
        <v>16</v>
      </c>
    </row>
    <row r="23" spans="1:64">
      <c r="A23" s="5"/>
      <c r="C23" s="18" t="s">
        <v>90</v>
      </c>
      <c r="F23" s="20"/>
      <c r="H23" s="26">
        <v>1446.66</v>
      </c>
      <c r="M23" s="38"/>
      <c r="N23" s="5"/>
    </row>
    <row r="24" spans="1:64">
      <c r="A24" s="6"/>
      <c r="B24" s="15" t="s">
        <v>23</v>
      </c>
      <c r="C24" s="98" t="s">
        <v>91</v>
      </c>
      <c r="D24" s="99"/>
      <c r="E24" s="99"/>
      <c r="F24" s="99"/>
      <c r="G24" s="23" t="s">
        <v>6</v>
      </c>
      <c r="H24" s="23" t="s">
        <v>6</v>
      </c>
      <c r="I24" s="23" t="s">
        <v>6</v>
      </c>
      <c r="J24" s="50">
        <f>SUM(J25:J27)</f>
        <v>0</v>
      </c>
      <c r="K24" s="50">
        <f>SUM(K25:K27)</f>
        <v>0</v>
      </c>
      <c r="L24" s="50">
        <f>SUM(L25:L27)</f>
        <v>0</v>
      </c>
      <c r="M24" s="39"/>
      <c r="N24" s="5"/>
      <c r="AI24" s="43"/>
      <c r="AS24" s="50">
        <f>SUM(AJ25:AJ27)</f>
        <v>0</v>
      </c>
      <c r="AT24" s="50">
        <f>SUM(AK25:AK27)</f>
        <v>0</v>
      </c>
      <c r="AU24" s="50">
        <f>SUM(AL25:AL27)</f>
        <v>0</v>
      </c>
    </row>
    <row r="25" spans="1:64">
      <c r="A25" s="4" t="s">
        <v>12</v>
      </c>
      <c r="B25" s="14" t="s">
        <v>43</v>
      </c>
      <c r="C25" s="96" t="s">
        <v>92</v>
      </c>
      <c r="D25" s="97"/>
      <c r="E25" s="97"/>
      <c r="F25" s="97"/>
      <c r="G25" s="14" t="s">
        <v>183</v>
      </c>
      <c r="H25" s="25">
        <v>76.14</v>
      </c>
      <c r="I25" s="25">
        <v>0</v>
      </c>
      <c r="J25" s="25">
        <f>H25*AO25</f>
        <v>0</v>
      </c>
      <c r="K25" s="25">
        <f>H25*AP25</f>
        <v>0</v>
      </c>
      <c r="L25" s="25">
        <f>H25*I25</f>
        <v>0</v>
      </c>
      <c r="M25" s="37" t="s">
        <v>199</v>
      </c>
      <c r="N25" s="5"/>
      <c r="Z25" s="44">
        <f>IF(AQ25="5",BJ25,0)</f>
        <v>0</v>
      </c>
      <c r="AB25" s="44">
        <f>IF(AQ25="1",BH25,0)</f>
        <v>0</v>
      </c>
      <c r="AC25" s="44">
        <f>IF(AQ25="1",BI25,0)</f>
        <v>0</v>
      </c>
      <c r="AD25" s="44">
        <f>IF(AQ25="7",BH25,0)</f>
        <v>0</v>
      </c>
      <c r="AE25" s="44">
        <f>IF(AQ25="7",BI25,0)</f>
        <v>0</v>
      </c>
      <c r="AF25" s="44">
        <f>IF(AQ25="2",BH25,0)</f>
        <v>0</v>
      </c>
      <c r="AG25" s="44">
        <f>IF(AQ25="2",BI25,0)</f>
        <v>0</v>
      </c>
      <c r="AH25" s="44">
        <f>IF(AQ25="0",BJ25,0)</f>
        <v>0</v>
      </c>
      <c r="AI25" s="43"/>
      <c r="AJ25" s="25">
        <f>IF(AN25=0,L25,0)</f>
        <v>0</v>
      </c>
      <c r="AK25" s="25">
        <f>IF(AN25=15,L25,0)</f>
        <v>0</v>
      </c>
      <c r="AL25" s="25">
        <f>IF(AN25=21,L25,0)</f>
        <v>0</v>
      </c>
      <c r="AN25" s="44">
        <v>21</v>
      </c>
      <c r="AO25" s="44">
        <f>I25*0</f>
        <v>0</v>
      </c>
      <c r="AP25" s="44">
        <f>I25*(1-0)</f>
        <v>0</v>
      </c>
      <c r="AQ25" s="45" t="s">
        <v>7</v>
      </c>
      <c r="AV25" s="44">
        <f>AW25+AX25</f>
        <v>0</v>
      </c>
      <c r="AW25" s="44">
        <f>H25*AO25</f>
        <v>0</v>
      </c>
      <c r="AX25" s="44">
        <f>H25*AP25</f>
        <v>0</v>
      </c>
      <c r="AY25" s="47" t="s">
        <v>212</v>
      </c>
      <c r="AZ25" s="47" t="s">
        <v>222</v>
      </c>
      <c r="BA25" s="43" t="s">
        <v>229</v>
      </c>
      <c r="BC25" s="44">
        <f>AW25+AX25</f>
        <v>0</v>
      </c>
      <c r="BD25" s="44">
        <f>I25/(100-BE25)*100</f>
        <v>0</v>
      </c>
      <c r="BE25" s="44">
        <v>0</v>
      </c>
      <c r="BF25" s="44">
        <f>25</f>
        <v>25</v>
      </c>
      <c r="BH25" s="25">
        <f>H25*AO25</f>
        <v>0</v>
      </c>
      <c r="BI25" s="25">
        <f>H25*AP25</f>
        <v>0</v>
      </c>
      <c r="BJ25" s="25">
        <f>H25*I25</f>
        <v>0</v>
      </c>
      <c r="BK25" s="25" t="s">
        <v>234</v>
      </c>
      <c r="BL25" s="44">
        <v>17</v>
      </c>
    </row>
    <row r="26" spans="1:64">
      <c r="A26" s="5"/>
      <c r="C26" s="18" t="s">
        <v>87</v>
      </c>
      <c r="F26" s="20"/>
      <c r="H26" s="26">
        <v>76.14</v>
      </c>
      <c r="M26" s="38"/>
      <c r="N26" s="5"/>
    </row>
    <row r="27" spans="1:64">
      <c r="A27" s="4" t="s">
        <v>13</v>
      </c>
      <c r="B27" s="14" t="s">
        <v>44</v>
      </c>
      <c r="C27" s="96" t="s">
        <v>93</v>
      </c>
      <c r="D27" s="97"/>
      <c r="E27" s="97"/>
      <c r="F27" s="97"/>
      <c r="G27" s="14" t="s">
        <v>183</v>
      </c>
      <c r="H27" s="25">
        <v>76.144999999999996</v>
      </c>
      <c r="I27" s="25">
        <v>0</v>
      </c>
      <c r="J27" s="25">
        <f>H27*AO27</f>
        <v>0</v>
      </c>
      <c r="K27" s="25">
        <f>H27*AP27</f>
        <v>0</v>
      </c>
      <c r="L27" s="25">
        <f>H27*I27</f>
        <v>0</v>
      </c>
      <c r="M27" s="37" t="s">
        <v>199</v>
      </c>
      <c r="N27" s="5"/>
      <c r="Z27" s="44">
        <f>IF(AQ27="5",BJ27,0)</f>
        <v>0</v>
      </c>
      <c r="AB27" s="44">
        <f>IF(AQ27="1",BH27,0)</f>
        <v>0</v>
      </c>
      <c r="AC27" s="44">
        <f>IF(AQ27="1",BI27,0)</f>
        <v>0</v>
      </c>
      <c r="AD27" s="44">
        <f>IF(AQ27="7",BH27,0)</f>
        <v>0</v>
      </c>
      <c r="AE27" s="44">
        <f>IF(AQ27="7",BI27,0)</f>
        <v>0</v>
      </c>
      <c r="AF27" s="44">
        <f>IF(AQ27="2",BH27,0)</f>
        <v>0</v>
      </c>
      <c r="AG27" s="44">
        <f>IF(AQ27="2",BI27,0)</f>
        <v>0</v>
      </c>
      <c r="AH27" s="44">
        <f>IF(AQ27="0",BJ27,0)</f>
        <v>0</v>
      </c>
      <c r="AI27" s="43"/>
      <c r="AJ27" s="25">
        <f>IF(AN27=0,L27,0)</f>
        <v>0</v>
      </c>
      <c r="AK27" s="25">
        <f>IF(AN27=15,L27,0)</f>
        <v>0</v>
      </c>
      <c r="AL27" s="25">
        <f>IF(AN27=21,L27,0)</f>
        <v>0</v>
      </c>
      <c r="AN27" s="44">
        <v>21</v>
      </c>
      <c r="AO27" s="44">
        <f>I27*0</f>
        <v>0</v>
      </c>
      <c r="AP27" s="44">
        <f>I27*(1-0)</f>
        <v>0</v>
      </c>
      <c r="AQ27" s="45" t="s">
        <v>7</v>
      </c>
      <c r="AV27" s="44">
        <f>AW27+AX27</f>
        <v>0</v>
      </c>
      <c r="AW27" s="44">
        <f>H27*AO27</f>
        <v>0</v>
      </c>
      <c r="AX27" s="44">
        <f>H27*AP27</f>
        <v>0</v>
      </c>
      <c r="AY27" s="47" t="s">
        <v>212</v>
      </c>
      <c r="AZ27" s="47" t="s">
        <v>222</v>
      </c>
      <c r="BA27" s="43" t="s">
        <v>229</v>
      </c>
      <c r="BC27" s="44">
        <f>AW27+AX27</f>
        <v>0</v>
      </c>
      <c r="BD27" s="44">
        <f>I27/(100-BE27)*100</f>
        <v>0</v>
      </c>
      <c r="BE27" s="44">
        <v>0</v>
      </c>
      <c r="BF27" s="44">
        <f>27</f>
        <v>27</v>
      </c>
      <c r="BH27" s="25">
        <f>H27*AO27</f>
        <v>0</v>
      </c>
      <c r="BI27" s="25">
        <f>H27*AP27</f>
        <v>0</v>
      </c>
      <c r="BJ27" s="25">
        <f>H27*I27</f>
        <v>0</v>
      </c>
      <c r="BK27" s="25" t="s">
        <v>234</v>
      </c>
      <c r="BL27" s="44">
        <v>17</v>
      </c>
    </row>
    <row r="28" spans="1:64">
      <c r="A28" s="5"/>
      <c r="C28" s="18" t="s">
        <v>94</v>
      </c>
      <c r="F28" s="20"/>
      <c r="H28" s="26">
        <v>76.144999999999996</v>
      </c>
      <c r="M28" s="38"/>
      <c r="N28" s="5"/>
    </row>
    <row r="29" spans="1:64">
      <c r="A29" s="6"/>
      <c r="B29" s="15" t="s">
        <v>24</v>
      </c>
      <c r="C29" s="98" t="s">
        <v>95</v>
      </c>
      <c r="D29" s="99"/>
      <c r="E29" s="99"/>
      <c r="F29" s="99"/>
      <c r="G29" s="23" t="s">
        <v>6</v>
      </c>
      <c r="H29" s="23" t="s">
        <v>6</v>
      </c>
      <c r="I29" s="23" t="s">
        <v>6</v>
      </c>
      <c r="J29" s="50">
        <f>SUM(J30:J30)</f>
        <v>0</v>
      </c>
      <c r="K29" s="50">
        <f>SUM(K30:K30)</f>
        <v>0</v>
      </c>
      <c r="L29" s="50">
        <f>SUM(L30:L30)</f>
        <v>0</v>
      </c>
      <c r="M29" s="39"/>
      <c r="N29" s="5"/>
      <c r="AI29" s="43"/>
      <c r="AS29" s="50">
        <f>SUM(AJ30:AJ30)</f>
        <v>0</v>
      </c>
      <c r="AT29" s="50">
        <f>SUM(AK30:AK30)</f>
        <v>0</v>
      </c>
      <c r="AU29" s="50">
        <f>SUM(AL30:AL30)</f>
        <v>0</v>
      </c>
    </row>
    <row r="30" spans="1:64">
      <c r="A30" s="4" t="s">
        <v>14</v>
      </c>
      <c r="B30" s="14" t="s">
        <v>45</v>
      </c>
      <c r="C30" s="96" t="s">
        <v>96</v>
      </c>
      <c r="D30" s="97"/>
      <c r="E30" s="97"/>
      <c r="F30" s="97"/>
      <c r="G30" s="14" t="s">
        <v>184</v>
      </c>
      <c r="H30" s="25">
        <v>84.6</v>
      </c>
      <c r="I30" s="25">
        <v>0</v>
      </c>
      <c r="J30" s="25">
        <f>H30*AO30</f>
        <v>0</v>
      </c>
      <c r="K30" s="25">
        <f>H30*AP30</f>
        <v>0</v>
      </c>
      <c r="L30" s="25">
        <f>H30*I30</f>
        <v>0</v>
      </c>
      <c r="M30" s="37" t="s">
        <v>199</v>
      </c>
      <c r="N30" s="5"/>
      <c r="Z30" s="44">
        <f>IF(AQ30="5",BJ30,0)</f>
        <v>0</v>
      </c>
      <c r="AB30" s="44">
        <f>IF(AQ30="1",BH30,0)</f>
        <v>0</v>
      </c>
      <c r="AC30" s="44">
        <f>IF(AQ30="1",BI30,0)</f>
        <v>0</v>
      </c>
      <c r="AD30" s="44">
        <f>IF(AQ30="7",BH30,0)</f>
        <v>0</v>
      </c>
      <c r="AE30" s="44">
        <f>IF(AQ30="7",BI30,0)</f>
        <v>0</v>
      </c>
      <c r="AF30" s="44">
        <f>IF(AQ30="2",BH30,0)</f>
        <v>0</v>
      </c>
      <c r="AG30" s="44">
        <f>IF(AQ30="2",BI30,0)</f>
        <v>0</v>
      </c>
      <c r="AH30" s="44">
        <f>IF(AQ30="0",BJ30,0)</f>
        <v>0</v>
      </c>
      <c r="AI30" s="43"/>
      <c r="AJ30" s="25">
        <f>IF(AN30=0,L30,0)</f>
        <v>0</v>
      </c>
      <c r="AK30" s="25">
        <f>IF(AN30=15,L30,0)</f>
        <v>0</v>
      </c>
      <c r="AL30" s="25">
        <f>IF(AN30=21,L30,0)</f>
        <v>0</v>
      </c>
      <c r="AN30" s="44">
        <v>21</v>
      </c>
      <c r="AO30" s="44">
        <f>I30*0</f>
        <v>0</v>
      </c>
      <c r="AP30" s="44">
        <f>I30*(1-0)</f>
        <v>0</v>
      </c>
      <c r="AQ30" s="45" t="s">
        <v>7</v>
      </c>
      <c r="AV30" s="44">
        <f>AW30+AX30</f>
        <v>0</v>
      </c>
      <c r="AW30" s="44">
        <f>H30*AO30</f>
        <v>0</v>
      </c>
      <c r="AX30" s="44">
        <f>H30*AP30</f>
        <v>0</v>
      </c>
      <c r="AY30" s="47" t="s">
        <v>213</v>
      </c>
      <c r="AZ30" s="47" t="s">
        <v>222</v>
      </c>
      <c r="BA30" s="43" t="s">
        <v>229</v>
      </c>
      <c r="BC30" s="44">
        <f>AW30+AX30</f>
        <v>0</v>
      </c>
      <c r="BD30" s="44">
        <f>I30/(100-BE30)*100</f>
        <v>0</v>
      </c>
      <c r="BE30" s="44">
        <v>0</v>
      </c>
      <c r="BF30" s="44">
        <f>30</f>
        <v>30</v>
      </c>
      <c r="BH30" s="25">
        <f>H30*AO30</f>
        <v>0</v>
      </c>
      <c r="BI30" s="25">
        <f>H30*AP30</f>
        <v>0</v>
      </c>
      <c r="BJ30" s="25">
        <f>H30*I30</f>
        <v>0</v>
      </c>
      <c r="BK30" s="25" t="s">
        <v>234</v>
      </c>
      <c r="BL30" s="44">
        <v>18</v>
      </c>
    </row>
    <row r="31" spans="1:64">
      <c r="A31" s="5"/>
      <c r="C31" s="18" t="s">
        <v>97</v>
      </c>
      <c r="F31" s="20"/>
      <c r="H31" s="26">
        <v>84.6</v>
      </c>
      <c r="M31" s="38"/>
      <c r="N31" s="5"/>
    </row>
    <row r="32" spans="1:64">
      <c r="A32" s="6"/>
      <c r="B32" s="15" t="s">
        <v>46</v>
      </c>
      <c r="C32" s="98" t="s">
        <v>98</v>
      </c>
      <c r="D32" s="99"/>
      <c r="E32" s="99"/>
      <c r="F32" s="99"/>
      <c r="G32" s="23" t="s">
        <v>6</v>
      </c>
      <c r="H32" s="23" t="s">
        <v>6</v>
      </c>
      <c r="I32" s="23" t="s">
        <v>6</v>
      </c>
      <c r="J32" s="50">
        <f>SUM(J33:J48)</f>
        <v>0</v>
      </c>
      <c r="K32" s="50">
        <f>SUM(K33:K48)</f>
        <v>0</v>
      </c>
      <c r="L32" s="50">
        <f>SUM(L33:L48)</f>
        <v>0</v>
      </c>
      <c r="M32" s="39"/>
      <c r="N32" s="5"/>
      <c r="AI32" s="43"/>
      <c r="AS32" s="50">
        <f>SUM(AJ33:AJ48)</f>
        <v>0</v>
      </c>
      <c r="AT32" s="50">
        <f>SUM(AK33:AK48)</f>
        <v>0</v>
      </c>
      <c r="AU32" s="50">
        <f>SUM(AL33:AL48)</f>
        <v>0</v>
      </c>
    </row>
    <row r="33" spans="1:64">
      <c r="A33" s="4" t="s">
        <v>15</v>
      </c>
      <c r="B33" s="14" t="s">
        <v>47</v>
      </c>
      <c r="C33" s="96" t="s">
        <v>99</v>
      </c>
      <c r="D33" s="97"/>
      <c r="E33" s="97"/>
      <c r="F33" s="97"/>
      <c r="G33" s="14" t="s">
        <v>183</v>
      </c>
      <c r="H33" s="25">
        <v>58.289250000000003</v>
      </c>
      <c r="I33" s="25">
        <v>0</v>
      </c>
      <c r="J33" s="25">
        <f>H33*AO33</f>
        <v>0</v>
      </c>
      <c r="K33" s="25">
        <f>H33*AP33</f>
        <v>0</v>
      </c>
      <c r="L33" s="25">
        <f>H33*I33</f>
        <v>0</v>
      </c>
      <c r="M33" s="37" t="s">
        <v>199</v>
      </c>
      <c r="N33" s="5"/>
      <c r="Z33" s="44">
        <f>IF(AQ33="5",BJ33,0)</f>
        <v>0</v>
      </c>
      <c r="AB33" s="44">
        <f>IF(AQ33="1",BH33,0)</f>
        <v>0</v>
      </c>
      <c r="AC33" s="44">
        <f>IF(AQ33="1",BI33,0)</f>
        <v>0</v>
      </c>
      <c r="AD33" s="44">
        <f>IF(AQ33="7",BH33,0)</f>
        <v>0</v>
      </c>
      <c r="AE33" s="44">
        <f>IF(AQ33="7",BI33,0)</f>
        <v>0</v>
      </c>
      <c r="AF33" s="44">
        <f>IF(AQ33="2",BH33,0)</f>
        <v>0</v>
      </c>
      <c r="AG33" s="44">
        <f>IF(AQ33="2",BI33,0)</f>
        <v>0</v>
      </c>
      <c r="AH33" s="44">
        <f>IF(AQ33="0",BJ33,0)</f>
        <v>0</v>
      </c>
      <c r="AI33" s="43"/>
      <c r="AJ33" s="25">
        <f>IF(AN33=0,L33,0)</f>
        <v>0</v>
      </c>
      <c r="AK33" s="25">
        <f>IF(AN33=15,L33,0)</f>
        <v>0</v>
      </c>
      <c r="AL33" s="25">
        <f>IF(AN33=21,L33,0)</f>
        <v>0</v>
      </c>
      <c r="AN33" s="44">
        <v>21</v>
      </c>
      <c r="AO33" s="44">
        <f>I33*0.354198761463978</f>
        <v>0</v>
      </c>
      <c r="AP33" s="44">
        <f>I33*(1-0.354198761463978)</f>
        <v>0</v>
      </c>
      <c r="AQ33" s="45" t="s">
        <v>7</v>
      </c>
      <c r="AV33" s="44">
        <f>AW33+AX33</f>
        <v>0</v>
      </c>
      <c r="AW33" s="44">
        <f>H33*AO33</f>
        <v>0</v>
      </c>
      <c r="AX33" s="44">
        <f>H33*AP33</f>
        <v>0</v>
      </c>
      <c r="AY33" s="47" t="s">
        <v>214</v>
      </c>
      <c r="AZ33" s="47" t="s">
        <v>223</v>
      </c>
      <c r="BA33" s="43" t="s">
        <v>229</v>
      </c>
      <c r="BC33" s="44">
        <f>AW33+AX33</f>
        <v>0</v>
      </c>
      <c r="BD33" s="44">
        <f>I33/(100-BE33)*100</f>
        <v>0</v>
      </c>
      <c r="BE33" s="44">
        <v>0</v>
      </c>
      <c r="BF33" s="44">
        <f>33</f>
        <v>33</v>
      </c>
      <c r="BH33" s="25">
        <f>H33*AO33</f>
        <v>0</v>
      </c>
      <c r="BI33" s="25">
        <f>H33*AP33</f>
        <v>0</v>
      </c>
      <c r="BJ33" s="25">
        <f>H33*I33</f>
        <v>0</v>
      </c>
      <c r="BK33" s="25" t="s">
        <v>234</v>
      </c>
      <c r="BL33" s="44">
        <v>38</v>
      </c>
    </row>
    <row r="34" spans="1:64">
      <c r="A34" s="5"/>
      <c r="C34" s="18" t="s">
        <v>100</v>
      </c>
      <c r="F34" s="20"/>
      <c r="H34" s="26">
        <v>25.290900000000001</v>
      </c>
      <c r="M34" s="38"/>
      <c r="N34" s="5"/>
    </row>
    <row r="35" spans="1:64">
      <c r="A35" s="5"/>
      <c r="C35" s="18" t="s">
        <v>101</v>
      </c>
      <c r="F35" s="20"/>
      <c r="H35" s="26">
        <v>1.0592699999999999</v>
      </c>
      <c r="M35" s="38"/>
      <c r="N35" s="5"/>
    </row>
    <row r="36" spans="1:64">
      <c r="A36" s="5"/>
      <c r="C36" s="18" t="s">
        <v>102</v>
      </c>
      <c r="F36" s="20"/>
      <c r="H36" s="26">
        <v>1.1304000000000001</v>
      </c>
      <c r="M36" s="38"/>
      <c r="N36" s="5"/>
    </row>
    <row r="37" spans="1:64">
      <c r="A37" s="5"/>
      <c r="C37" s="18" t="s">
        <v>103</v>
      </c>
      <c r="F37" s="20"/>
      <c r="H37" s="26">
        <v>0.75555000000000005</v>
      </c>
      <c r="M37" s="38"/>
      <c r="N37" s="5"/>
    </row>
    <row r="38" spans="1:64">
      <c r="A38" s="5"/>
      <c r="C38" s="18" t="s">
        <v>104</v>
      </c>
      <c r="F38" s="20"/>
      <c r="H38" s="26">
        <v>1.8018000000000001</v>
      </c>
      <c r="M38" s="38"/>
      <c r="N38" s="5"/>
    </row>
    <row r="39" spans="1:64">
      <c r="A39" s="5"/>
      <c r="C39" s="18" t="s">
        <v>105</v>
      </c>
      <c r="F39" s="20"/>
      <c r="H39" s="26">
        <v>20.097000000000001</v>
      </c>
      <c r="M39" s="38"/>
      <c r="N39" s="5"/>
    </row>
    <row r="40" spans="1:64">
      <c r="A40" s="5"/>
      <c r="C40" s="18" t="s">
        <v>106</v>
      </c>
      <c r="F40" s="20"/>
      <c r="H40" s="26">
        <v>1.7429399999999999</v>
      </c>
      <c r="M40" s="38"/>
      <c r="N40" s="5"/>
    </row>
    <row r="41" spans="1:64">
      <c r="A41" s="5"/>
      <c r="C41" s="18" t="s">
        <v>107</v>
      </c>
      <c r="F41" s="20"/>
      <c r="H41" s="26">
        <v>1.4329799999999999</v>
      </c>
      <c r="M41" s="38"/>
      <c r="N41" s="5"/>
    </row>
    <row r="42" spans="1:64">
      <c r="A42" s="5"/>
      <c r="C42" s="18" t="s">
        <v>108</v>
      </c>
      <c r="F42" s="20"/>
      <c r="H42" s="26">
        <v>0.69</v>
      </c>
      <c r="M42" s="38"/>
      <c r="N42" s="5"/>
    </row>
    <row r="43" spans="1:64">
      <c r="A43" s="5"/>
      <c r="C43" s="18" t="s">
        <v>109</v>
      </c>
      <c r="F43" s="20"/>
      <c r="H43" s="26">
        <v>0.69549000000000005</v>
      </c>
      <c r="M43" s="38"/>
      <c r="N43" s="5"/>
    </row>
    <row r="44" spans="1:64">
      <c r="A44" s="5"/>
      <c r="C44" s="18" t="s">
        <v>110</v>
      </c>
      <c r="F44" s="20"/>
      <c r="H44" s="26">
        <v>1.65831</v>
      </c>
      <c r="M44" s="38"/>
      <c r="N44" s="5"/>
    </row>
    <row r="45" spans="1:64">
      <c r="A45" s="5"/>
      <c r="C45" s="18" t="s">
        <v>111</v>
      </c>
      <c r="F45" s="20"/>
      <c r="H45" s="26">
        <v>1.6886099999999999</v>
      </c>
      <c r="M45" s="38"/>
      <c r="N45" s="5"/>
    </row>
    <row r="46" spans="1:64">
      <c r="A46" s="5"/>
      <c r="C46" s="18" t="s">
        <v>112</v>
      </c>
      <c r="F46" s="20"/>
      <c r="H46" s="26">
        <v>0.246</v>
      </c>
      <c r="M46" s="38"/>
      <c r="N46" s="5"/>
    </row>
    <row r="47" spans="1:64">
      <c r="A47" s="5"/>
      <c r="C47" s="18" t="s">
        <v>113</v>
      </c>
      <c r="F47" s="20"/>
      <c r="H47" s="26">
        <v>0</v>
      </c>
      <c r="M47" s="38"/>
      <c r="N47" s="5"/>
    </row>
    <row r="48" spans="1:64">
      <c r="A48" s="4" t="s">
        <v>16</v>
      </c>
      <c r="B48" s="14" t="s">
        <v>48</v>
      </c>
      <c r="C48" s="96" t="s">
        <v>114</v>
      </c>
      <c r="D48" s="97"/>
      <c r="E48" s="97"/>
      <c r="F48" s="97"/>
      <c r="G48" s="14" t="s">
        <v>185</v>
      </c>
      <c r="H48" s="25">
        <v>7.2150999999999996</v>
      </c>
      <c r="I48" s="25">
        <v>0</v>
      </c>
      <c r="J48" s="25">
        <f>H48*AO48</f>
        <v>0</v>
      </c>
      <c r="K48" s="25">
        <f>H48*AP48</f>
        <v>0</v>
      </c>
      <c r="L48" s="25">
        <f>H48*I48</f>
        <v>0</v>
      </c>
      <c r="M48" s="37" t="s">
        <v>199</v>
      </c>
      <c r="N48" s="5"/>
      <c r="Z48" s="44">
        <f>IF(AQ48="5",BJ48,0)</f>
        <v>0</v>
      </c>
      <c r="AB48" s="44">
        <f>IF(AQ48="1",BH48,0)</f>
        <v>0</v>
      </c>
      <c r="AC48" s="44">
        <f>IF(AQ48="1",BI48,0)</f>
        <v>0</v>
      </c>
      <c r="AD48" s="44">
        <f>IF(AQ48="7",BH48,0)</f>
        <v>0</v>
      </c>
      <c r="AE48" s="44">
        <f>IF(AQ48="7",BI48,0)</f>
        <v>0</v>
      </c>
      <c r="AF48" s="44">
        <f>IF(AQ48="2",BH48,0)</f>
        <v>0</v>
      </c>
      <c r="AG48" s="44">
        <f>IF(AQ48="2",BI48,0)</f>
        <v>0</v>
      </c>
      <c r="AH48" s="44">
        <f>IF(AQ48="0",BJ48,0)</f>
        <v>0</v>
      </c>
      <c r="AI48" s="43"/>
      <c r="AJ48" s="25">
        <f>IF(AN48=0,L48,0)</f>
        <v>0</v>
      </c>
      <c r="AK48" s="25">
        <f>IF(AN48=15,L48,0)</f>
        <v>0</v>
      </c>
      <c r="AL48" s="25">
        <f>IF(AN48=21,L48,0)</f>
        <v>0</v>
      </c>
      <c r="AN48" s="44">
        <v>21</v>
      </c>
      <c r="AO48" s="44">
        <f>I48*0.772041977545039</f>
        <v>0</v>
      </c>
      <c r="AP48" s="44">
        <f>I48*(1-0.772041977545039)</f>
        <v>0</v>
      </c>
      <c r="AQ48" s="45" t="s">
        <v>7</v>
      </c>
      <c r="AV48" s="44">
        <f>AW48+AX48</f>
        <v>0</v>
      </c>
      <c r="AW48" s="44">
        <f>H48*AO48</f>
        <v>0</v>
      </c>
      <c r="AX48" s="44">
        <f>H48*AP48</f>
        <v>0</v>
      </c>
      <c r="AY48" s="47" t="s">
        <v>214</v>
      </c>
      <c r="AZ48" s="47" t="s">
        <v>223</v>
      </c>
      <c r="BA48" s="43" t="s">
        <v>229</v>
      </c>
      <c r="BC48" s="44">
        <f>AW48+AX48</f>
        <v>0</v>
      </c>
      <c r="BD48" s="44">
        <f>I48/(100-BE48)*100</f>
        <v>0</v>
      </c>
      <c r="BE48" s="44">
        <v>0</v>
      </c>
      <c r="BF48" s="44">
        <f>48</f>
        <v>48</v>
      </c>
      <c r="BH48" s="25">
        <f>H48*AO48</f>
        <v>0</v>
      </c>
      <c r="BI48" s="25">
        <f>H48*AP48</f>
        <v>0</v>
      </c>
      <c r="BJ48" s="25">
        <f>H48*I48</f>
        <v>0</v>
      </c>
      <c r="BK48" s="25" t="s">
        <v>234</v>
      </c>
      <c r="BL48" s="44">
        <v>38</v>
      </c>
    </row>
    <row r="49" spans="1:64">
      <c r="A49" s="5"/>
      <c r="C49" s="18" t="s">
        <v>115</v>
      </c>
      <c r="F49" s="20"/>
      <c r="H49" s="26">
        <v>7.2150999999999996</v>
      </c>
      <c r="M49" s="38"/>
      <c r="N49" s="5"/>
    </row>
    <row r="50" spans="1:64">
      <c r="A50" s="6"/>
      <c r="B50" s="15" t="s">
        <v>49</v>
      </c>
      <c r="C50" s="98" t="s">
        <v>116</v>
      </c>
      <c r="D50" s="99"/>
      <c r="E50" s="99"/>
      <c r="F50" s="99"/>
      <c r="G50" s="23" t="s">
        <v>6</v>
      </c>
      <c r="H50" s="23" t="s">
        <v>6</v>
      </c>
      <c r="I50" s="23" t="s">
        <v>6</v>
      </c>
      <c r="J50" s="50">
        <f>SUM(J51:J51)</f>
        <v>0</v>
      </c>
      <c r="K50" s="50">
        <f>SUM(K51:K51)</f>
        <v>0</v>
      </c>
      <c r="L50" s="50">
        <f>SUM(L51:L51)</f>
        <v>0</v>
      </c>
      <c r="M50" s="39"/>
      <c r="N50" s="5"/>
      <c r="AI50" s="43"/>
      <c r="AS50" s="50">
        <f>SUM(AJ51:AJ51)</f>
        <v>0</v>
      </c>
      <c r="AT50" s="50">
        <f>SUM(AK51:AK51)</f>
        <v>0</v>
      </c>
      <c r="AU50" s="50">
        <f>SUM(AL51:AL51)</f>
        <v>0</v>
      </c>
    </row>
    <row r="51" spans="1:64">
      <c r="A51" s="4" t="s">
        <v>17</v>
      </c>
      <c r="B51" s="14" t="s">
        <v>50</v>
      </c>
      <c r="C51" s="96" t="s">
        <v>117</v>
      </c>
      <c r="D51" s="97"/>
      <c r="E51" s="97"/>
      <c r="F51" s="97"/>
      <c r="G51" s="14" t="s">
        <v>184</v>
      </c>
      <c r="H51" s="25">
        <v>75.2</v>
      </c>
      <c r="I51" s="25">
        <v>0</v>
      </c>
      <c r="J51" s="25">
        <f>H51*AO51</f>
        <v>0</v>
      </c>
      <c r="K51" s="25">
        <f>H51*AP51</f>
        <v>0</v>
      </c>
      <c r="L51" s="25">
        <f>H51*I51</f>
        <v>0</v>
      </c>
      <c r="M51" s="37" t="s">
        <v>199</v>
      </c>
      <c r="N51" s="5"/>
      <c r="Z51" s="44">
        <f>IF(AQ51="5",BJ51,0)</f>
        <v>0</v>
      </c>
      <c r="AB51" s="44">
        <f>IF(AQ51="1",BH51,0)</f>
        <v>0</v>
      </c>
      <c r="AC51" s="44">
        <f>IF(AQ51="1",BI51,0)</f>
        <v>0</v>
      </c>
      <c r="AD51" s="44">
        <f>IF(AQ51="7",BH51,0)</f>
        <v>0</v>
      </c>
      <c r="AE51" s="44">
        <f>IF(AQ51="7",BI51,0)</f>
        <v>0</v>
      </c>
      <c r="AF51" s="44">
        <f>IF(AQ51="2",BH51,0)</f>
        <v>0</v>
      </c>
      <c r="AG51" s="44">
        <f>IF(AQ51="2",BI51,0)</f>
        <v>0</v>
      </c>
      <c r="AH51" s="44">
        <f>IF(AQ51="0",BJ51,0)</f>
        <v>0</v>
      </c>
      <c r="AI51" s="43"/>
      <c r="AJ51" s="25">
        <f>IF(AN51=0,L51,0)</f>
        <v>0</v>
      </c>
      <c r="AK51" s="25">
        <f>IF(AN51=15,L51,0)</f>
        <v>0</v>
      </c>
      <c r="AL51" s="25">
        <f>IF(AN51=21,L51,0)</f>
        <v>0</v>
      </c>
      <c r="AN51" s="44">
        <v>21</v>
      </c>
      <c r="AO51" s="44">
        <f>I51*0.313602452076202</f>
        <v>0</v>
      </c>
      <c r="AP51" s="44">
        <f>I51*(1-0.313602452076202)</f>
        <v>0</v>
      </c>
      <c r="AQ51" s="45" t="s">
        <v>7</v>
      </c>
      <c r="AV51" s="44">
        <f>AW51+AX51</f>
        <v>0</v>
      </c>
      <c r="AW51" s="44">
        <f>H51*AO51</f>
        <v>0</v>
      </c>
      <c r="AX51" s="44">
        <f>H51*AP51</f>
        <v>0</v>
      </c>
      <c r="AY51" s="47" t="s">
        <v>215</v>
      </c>
      <c r="AZ51" s="47" t="s">
        <v>224</v>
      </c>
      <c r="BA51" s="43" t="s">
        <v>229</v>
      </c>
      <c r="BC51" s="44">
        <f>AW51+AX51</f>
        <v>0</v>
      </c>
      <c r="BD51" s="44">
        <f>I51/(100-BE51)*100</f>
        <v>0</v>
      </c>
      <c r="BE51" s="44">
        <v>0</v>
      </c>
      <c r="BF51" s="44">
        <f>51</f>
        <v>51</v>
      </c>
      <c r="BH51" s="25">
        <f>H51*AO51</f>
        <v>0</v>
      </c>
      <c r="BI51" s="25">
        <f>H51*AP51</f>
        <v>0</v>
      </c>
      <c r="BJ51" s="25">
        <f>H51*I51</f>
        <v>0</v>
      </c>
      <c r="BK51" s="25" t="s">
        <v>234</v>
      </c>
      <c r="BL51" s="44">
        <v>45</v>
      </c>
    </row>
    <row r="52" spans="1:64">
      <c r="A52" s="5"/>
      <c r="C52" s="18" t="s">
        <v>118</v>
      </c>
      <c r="F52" s="20"/>
      <c r="H52" s="26">
        <v>75.2</v>
      </c>
      <c r="M52" s="38"/>
      <c r="N52" s="5"/>
    </row>
    <row r="53" spans="1:64">
      <c r="A53" s="6"/>
      <c r="B53" s="15" t="s">
        <v>51</v>
      </c>
      <c r="C53" s="98" t="s">
        <v>119</v>
      </c>
      <c r="D53" s="99"/>
      <c r="E53" s="99"/>
      <c r="F53" s="99"/>
      <c r="G53" s="23" t="s">
        <v>6</v>
      </c>
      <c r="H53" s="23" t="s">
        <v>6</v>
      </c>
      <c r="I53" s="23" t="s">
        <v>6</v>
      </c>
      <c r="J53" s="50">
        <f>SUM(J54:J54)</f>
        <v>0</v>
      </c>
      <c r="K53" s="50">
        <f>SUM(K54:K54)</f>
        <v>0</v>
      </c>
      <c r="L53" s="50">
        <f>SUM(L54:L54)</f>
        <v>0</v>
      </c>
      <c r="M53" s="39"/>
      <c r="N53" s="5"/>
      <c r="AI53" s="43"/>
      <c r="AS53" s="50">
        <f>SUM(AJ54:AJ54)</f>
        <v>0</v>
      </c>
      <c r="AT53" s="50">
        <f>SUM(AK54:AK54)</f>
        <v>0</v>
      </c>
      <c r="AU53" s="50">
        <f>SUM(AL54:AL54)</f>
        <v>0</v>
      </c>
    </row>
    <row r="54" spans="1:64">
      <c r="A54" s="4" t="s">
        <v>18</v>
      </c>
      <c r="B54" s="14" t="s">
        <v>52</v>
      </c>
      <c r="C54" s="96" t="s">
        <v>120</v>
      </c>
      <c r="D54" s="97"/>
      <c r="E54" s="97"/>
      <c r="F54" s="97"/>
      <c r="G54" s="14" t="s">
        <v>186</v>
      </c>
      <c r="H54" s="25">
        <v>93.67</v>
      </c>
      <c r="I54" s="25">
        <v>0</v>
      </c>
      <c r="J54" s="25">
        <f>H54*AO54</f>
        <v>0</v>
      </c>
      <c r="K54" s="25">
        <f>H54*AP54</f>
        <v>0</v>
      </c>
      <c r="L54" s="25">
        <f>H54*I54</f>
        <v>0</v>
      </c>
      <c r="M54" s="37" t="s">
        <v>199</v>
      </c>
      <c r="N54" s="5"/>
      <c r="Z54" s="44">
        <f>IF(AQ54="5",BJ54,0)</f>
        <v>0</v>
      </c>
      <c r="AB54" s="44">
        <f>IF(AQ54="1",BH54,0)</f>
        <v>0</v>
      </c>
      <c r="AC54" s="44">
        <f>IF(AQ54="1",BI54,0)</f>
        <v>0</v>
      </c>
      <c r="AD54" s="44">
        <f>IF(AQ54="7",BH54,0)</f>
        <v>0</v>
      </c>
      <c r="AE54" s="44">
        <f>IF(AQ54="7",BI54,0)</f>
        <v>0</v>
      </c>
      <c r="AF54" s="44">
        <f>IF(AQ54="2",BH54,0)</f>
        <v>0</v>
      </c>
      <c r="AG54" s="44">
        <f>IF(AQ54="2",BI54,0)</f>
        <v>0</v>
      </c>
      <c r="AH54" s="44">
        <f>IF(AQ54="0",BJ54,0)</f>
        <v>0</v>
      </c>
      <c r="AI54" s="43"/>
      <c r="AJ54" s="25">
        <f>IF(AN54=0,L54,0)</f>
        <v>0</v>
      </c>
      <c r="AK54" s="25">
        <f>IF(AN54=15,L54,0)</f>
        <v>0</v>
      </c>
      <c r="AL54" s="25">
        <f>IF(AN54=21,L54,0)</f>
        <v>0</v>
      </c>
      <c r="AN54" s="44">
        <v>21</v>
      </c>
      <c r="AO54" s="44">
        <f>I54*0.661538296912934</f>
        <v>0</v>
      </c>
      <c r="AP54" s="44">
        <f>I54*(1-0.661538296912934)</f>
        <v>0</v>
      </c>
      <c r="AQ54" s="45" t="s">
        <v>7</v>
      </c>
      <c r="AV54" s="44">
        <f>AW54+AX54</f>
        <v>0</v>
      </c>
      <c r="AW54" s="44">
        <f>H54*AO54</f>
        <v>0</v>
      </c>
      <c r="AX54" s="44">
        <f>H54*AP54</f>
        <v>0</v>
      </c>
      <c r="AY54" s="47" t="s">
        <v>216</v>
      </c>
      <c r="AZ54" s="47" t="s">
        <v>225</v>
      </c>
      <c r="BA54" s="43" t="s">
        <v>229</v>
      </c>
      <c r="BC54" s="44">
        <f>AW54+AX54</f>
        <v>0</v>
      </c>
      <c r="BD54" s="44">
        <f>I54/(100-BE54)*100</f>
        <v>0</v>
      </c>
      <c r="BE54" s="44">
        <v>0</v>
      </c>
      <c r="BF54" s="44">
        <f>54</f>
        <v>54</v>
      </c>
      <c r="BH54" s="25">
        <f>H54*AO54</f>
        <v>0</v>
      </c>
      <c r="BI54" s="25">
        <f>H54*AP54</f>
        <v>0</v>
      </c>
      <c r="BJ54" s="25">
        <f>H54*I54</f>
        <v>0</v>
      </c>
      <c r="BK54" s="25" t="s">
        <v>234</v>
      </c>
      <c r="BL54" s="44">
        <v>63</v>
      </c>
    </row>
    <row r="55" spans="1:64">
      <c r="A55" s="5"/>
      <c r="C55" s="18" t="s">
        <v>121</v>
      </c>
      <c r="F55" s="20"/>
      <c r="H55" s="26">
        <v>93.67</v>
      </c>
      <c r="M55" s="38"/>
      <c r="N55" s="5"/>
    </row>
    <row r="56" spans="1:64">
      <c r="A56" s="6"/>
      <c r="B56" s="15" t="s">
        <v>53</v>
      </c>
      <c r="C56" s="98" t="s">
        <v>122</v>
      </c>
      <c r="D56" s="99"/>
      <c r="E56" s="99"/>
      <c r="F56" s="99"/>
      <c r="G56" s="23" t="s">
        <v>6</v>
      </c>
      <c r="H56" s="23" t="s">
        <v>6</v>
      </c>
      <c r="I56" s="23" t="s">
        <v>6</v>
      </c>
      <c r="J56" s="50">
        <f>SUM(J57:J57)</f>
        <v>0</v>
      </c>
      <c r="K56" s="50">
        <f>SUM(K57:K57)</f>
        <v>0</v>
      </c>
      <c r="L56" s="50">
        <f>SUM(L57:L57)</f>
        <v>0</v>
      </c>
      <c r="M56" s="39"/>
      <c r="N56" s="5"/>
      <c r="AI56" s="43"/>
      <c r="AS56" s="50">
        <f>SUM(AJ57:AJ57)</f>
        <v>0</v>
      </c>
      <c r="AT56" s="50">
        <f>SUM(AK57:AK57)</f>
        <v>0</v>
      </c>
      <c r="AU56" s="50">
        <f>SUM(AL57:AL57)</f>
        <v>0</v>
      </c>
    </row>
    <row r="57" spans="1:64">
      <c r="A57" s="4" t="s">
        <v>19</v>
      </c>
      <c r="B57" s="14" t="s">
        <v>54</v>
      </c>
      <c r="C57" s="96" t="s">
        <v>123</v>
      </c>
      <c r="D57" s="97"/>
      <c r="E57" s="97"/>
      <c r="F57" s="97"/>
      <c r="G57" s="14" t="s">
        <v>184</v>
      </c>
      <c r="H57" s="25">
        <v>138.09549999999999</v>
      </c>
      <c r="I57" s="25">
        <v>0</v>
      </c>
      <c r="J57" s="25">
        <f>H57*AO57</f>
        <v>0</v>
      </c>
      <c r="K57" s="25">
        <f>H57*AP57</f>
        <v>0</v>
      </c>
      <c r="L57" s="25">
        <f>H57*I57</f>
        <v>0</v>
      </c>
      <c r="M57" s="37" t="s">
        <v>199</v>
      </c>
      <c r="N57" s="5"/>
      <c r="Z57" s="44">
        <f>IF(AQ57="5",BJ57,0)</f>
        <v>0</v>
      </c>
      <c r="AB57" s="44">
        <f>IF(AQ57="1",BH57,0)</f>
        <v>0</v>
      </c>
      <c r="AC57" s="44">
        <f>IF(AQ57="1",BI57,0)</f>
        <v>0</v>
      </c>
      <c r="AD57" s="44">
        <f>IF(AQ57="7",BH57,0)</f>
        <v>0</v>
      </c>
      <c r="AE57" s="44">
        <f>IF(AQ57="7",BI57,0)</f>
        <v>0</v>
      </c>
      <c r="AF57" s="44">
        <f>IF(AQ57="2",BH57,0)</f>
        <v>0</v>
      </c>
      <c r="AG57" s="44">
        <f>IF(AQ57="2",BI57,0)</f>
        <v>0</v>
      </c>
      <c r="AH57" s="44">
        <f>IF(AQ57="0",BJ57,0)</f>
        <v>0</v>
      </c>
      <c r="AI57" s="43"/>
      <c r="AJ57" s="25">
        <f>IF(AN57=0,L57,0)</f>
        <v>0</v>
      </c>
      <c r="AK57" s="25">
        <f>IF(AN57=15,L57,0)</f>
        <v>0</v>
      </c>
      <c r="AL57" s="25">
        <f>IF(AN57=21,L57,0)</f>
        <v>0</v>
      </c>
      <c r="AN57" s="44">
        <v>21</v>
      </c>
      <c r="AO57" s="44">
        <f>I57*0.551765199741548</f>
        <v>0</v>
      </c>
      <c r="AP57" s="44">
        <f>I57*(1-0.551765199741548)</f>
        <v>0</v>
      </c>
      <c r="AQ57" s="45" t="s">
        <v>13</v>
      </c>
      <c r="AV57" s="44">
        <f>AW57+AX57</f>
        <v>0</v>
      </c>
      <c r="AW57" s="44">
        <f>H57*AO57</f>
        <v>0</v>
      </c>
      <c r="AX57" s="44">
        <f>H57*AP57</f>
        <v>0</v>
      </c>
      <c r="AY57" s="47" t="s">
        <v>217</v>
      </c>
      <c r="AZ57" s="47" t="s">
        <v>226</v>
      </c>
      <c r="BA57" s="43" t="s">
        <v>229</v>
      </c>
      <c r="BC57" s="44">
        <f>AW57+AX57</f>
        <v>0</v>
      </c>
      <c r="BD57" s="44">
        <f>I57/(100-BE57)*100</f>
        <v>0</v>
      </c>
      <c r="BE57" s="44">
        <v>0</v>
      </c>
      <c r="BF57" s="44">
        <f>57</f>
        <v>57</v>
      </c>
      <c r="BH57" s="25">
        <f>H57*AO57</f>
        <v>0</v>
      </c>
      <c r="BI57" s="25">
        <f>H57*AP57</f>
        <v>0</v>
      </c>
      <c r="BJ57" s="25">
        <f>H57*I57</f>
        <v>0</v>
      </c>
      <c r="BK57" s="25" t="s">
        <v>234</v>
      </c>
      <c r="BL57" s="44">
        <v>711</v>
      </c>
    </row>
    <row r="58" spans="1:64">
      <c r="A58" s="5"/>
      <c r="C58" s="18" t="s">
        <v>124</v>
      </c>
      <c r="F58" s="20"/>
      <c r="H58" s="26">
        <v>28.100999999999999</v>
      </c>
      <c r="M58" s="38"/>
      <c r="N58" s="5"/>
    </row>
    <row r="59" spans="1:64">
      <c r="A59" s="5"/>
      <c r="C59" s="18" t="s">
        <v>125</v>
      </c>
      <c r="F59" s="20"/>
      <c r="H59" s="26">
        <v>3.5308999999999999</v>
      </c>
      <c r="M59" s="38"/>
      <c r="N59" s="5"/>
    </row>
    <row r="60" spans="1:64">
      <c r="A60" s="5"/>
      <c r="C60" s="18" t="s">
        <v>126</v>
      </c>
      <c r="F60" s="20"/>
      <c r="H60" s="26">
        <v>3.7679999999999998</v>
      </c>
      <c r="M60" s="38"/>
      <c r="N60" s="5"/>
    </row>
    <row r="61" spans="1:64">
      <c r="A61" s="5"/>
      <c r="C61" s="18" t="s">
        <v>127</v>
      </c>
      <c r="F61" s="20"/>
      <c r="H61" s="26">
        <v>2.5185</v>
      </c>
      <c r="M61" s="38"/>
      <c r="N61" s="5"/>
    </row>
    <row r="62" spans="1:64">
      <c r="A62" s="5"/>
      <c r="C62" s="18" t="s">
        <v>128</v>
      </c>
      <c r="F62" s="20"/>
      <c r="H62" s="26">
        <v>6.0060000000000002</v>
      </c>
      <c r="M62" s="38"/>
      <c r="N62" s="5"/>
    </row>
    <row r="63" spans="1:64">
      <c r="A63" s="5"/>
      <c r="C63" s="18" t="s">
        <v>129</v>
      </c>
      <c r="F63" s="20"/>
      <c r="H63" s="26">
        <v>66.989999999999995</v>
      </c>
      <c r="M63" s="38"/>
      <c r="N63" s="5"/>
    </row>
    <row r="64" spans="1:64">
      <c r="A64" s="5"/>
      <c r="C64" s="18" t="s">
        <v>130</v>
      </c>
      <c r="F64" s="20"/>
      <c r="H64" s="26">
        <v>5.8098000000000001</v>
      </c>
      <c r="M64" s="38"/>
      <c r="N64" s="5"/>
    </row>
    <row r="65" spans="1:64">
      <c r="A65" s="5"/>
      <c r="C65" s="18" t="s">
        <v>131</v>
      </c>
      <c r="F65" s="20"/>
      <c r="H65" s="26">
        <v>4.7766000000000002</v>
      </c>
      <c r="M65" s="38"/>
      <c r="N65" s="5"/>
    </row>
    <row r="66" spans="1:64">
      <c r="A66" s="5"/>
      <c r="C66" s="18" t="s">
        <v>132</v>
      </c>
      <c r="F66" s="20"/>
      <c r="H66" s="26">
        <v>2.2999999999999998</v>
      </c>
      <c r="M66" s="38"/>
      <c r="N66" s="5"/>
    </row>
    <row r="67" spans="1:64">
      <c r="A67" s="5"/>
      <c r="C67" s="18" t="s">
        <v>133</v>
      </c>
      <c r="F67" s="20"/>
      <c r="H67" s="26">
        <v>2.3182999999999998</v>
      </c>
      <c r="M67" s="38"/>
      <c r="N67" s="5"/>
    </row>
    <row r="68" spans="1:64">
      <c r="A68" s="5"/>
      <c r="C68" s="18" t="s">
        <v>134</v>
      </c>
      <c r="F68" s="20"/>
      <c r="H68" s="26">
        <v>5.5277000000000003</v>
      </c>
      <c r="M68" s="38"/>
      <c r="N68" s="5"/>
    </row>
    <row r="69" spans="1:64">
      <c r="A69" s="5"/>
      <c r="C69" s="18" t="s">
        <v>135</v>
      </c>
      <c r="F69" s="20"/>
      <c r="H69" s="26">
        <v>5.6287000000000003</v>
      </c>
      <c r="M69" s="38"/>
      <c r="N69" s="5"/>
    </row>
    <row r="70" spans="1:64">
      <c r="A70" s="5"/>
      <c r="C70" s="18" t="s">
        <v>136</v>
      </c>
      <c r="F70" s="20"/>
      <c r="H70" s="26">
        <v>0.82</v>
      </c>
      <c r="M70" s="38"/>
      <c r="N70" s="5"/>
    </row>
    <row r="71" spans="1:64">
      <c r="A71" s="6"/>
      <c r="B71" s="15" t="s">
        <v>55</v>
      </c>
      <c r="C71" s="98" t="s">
        <v>137</v>
      </c>
      <c r="D71" s="99"/>
      <c r="E71" s="99"/>
      <c r="F71" s="99"/>
      <c r="G71" s="23" t="s">
        <v>6</v>
      </c>
      <c r="H71" s="23" t="s">
        <v>6</v>
      </c>
      <c r="I71" s="23" t="s">
        <v>6</v>
      </c>
      <c r="J71" s="50">
        <f>SUM(J72:J89)</f>
        <v>0</v>
      </c>
      <c r="K71" s="50">
        <f>SUM(K72:K89)</f>
        <v>0</v>
      </c>
      <c r="L71" s="50">
        <f>SUM(L72:L89)</f>
        <v>0</v>
      </c>
      <c r="M71" s="39"/>
      <c r="N71" s="5"/>
      <c r="AI71" s="43"/>
      <c r="AS71" s="50">
        <f>SUM(AJ72:AJ89)</f>
        <v>0</v>
      </c>
      <c r="AT71" s="50">
        <f>SUM(AK72:AK89)</f>
        <v>0</v>
      </c>
      <c r="AU71" s="50">
        <f>SUM(AL72:AL89)</f>
        <v>0</v>
      </c>
    </row>
    <row r="72" spans="1:64">
      <c r="A72" s="4" t="s">
        <v>20</v>
      </c>
      <c r="B72" s="14" t="s">
        <v>56</v>
      </c>
      <c r="C72" s="96" t="s">
        <v>138</v>
      </c>
      <c r="D72" s="97"/>
      <c r="E72" s="97"/>
      <c r="F72" s="97"/>
      <c r="G72" s="14" t="s">
        <v>187</v>
      </c>
      <c r="H72" s="25">
        <v>2016</v>
      </c>
      <c r="I72" s="25">
        <v>0</v>
      </c>
      <c r="J72" s="25">
        <f>H72*AO72</f>
        <v>0</v>
      </c>
      <c r="K72" s="25">
        <f>H72*AP72</f>
        <v>0</v>
      </c>
      <c r="L72" s="25">
        <f>H72*I72</f>
        <v>0</v>
      </c>
      <c r="M72" s="37"/>
      <c r="N72" s="5"/>
      <c r="Z72" s="44">
        <f>IF(AQ72="5",BJ72,0)</f>
        <v>0</v>
      </c>
      <c r="AB72" s="44">
        <f>IF(AQ72="1",BH72,0)</f>
        <v>0</v>
      </c>
      <c r="AC72" s="44">
        <f>IF(AQ72="1",BI72,0)</f>
        <v>0</v>
      </c>
      <c r="AD72" s="44">
        <f>IF(AQ72="7",BH72,0)</f>
        <v>0</v>
      </c>
      <c r="AE72" s="44">
        <f>IF(AQ72="7",BI72,0)</f>
        <v>0</v>
      </c>
      <c r="AF72" s="44">
        <f>IF(AQ72="2",BH72,0)</f>
        <v>0</v>
      </c>
      <c r="AG72" s="44">
        <f>IF(AQ72="2",BI72,0)</f>
        <v>0</v>
      </c>
      <c r="AH72" s="44">
        <f>IF(AQ72="0",BJ72,0)</f>
        <v>0</v>
      </c>
      <c r="AI72" s="43"/>
      <c r="AJ72" s="25">
        <f>IF(AN72=0,L72,0)</f>
        <v>0</v>
      </c>
      <c r="AK72" s="25">
        <f>IF(AN72=15,L72,0)</f>
        <v>0</v>
      </c>
      <c r="AL72" s="25">
        <f>IF(AN72=21,L72,0)</f>
        <v>0</v>
      </c>
      <c r="AN72" s="44">
        <v>21</v>
      </c>
      <c r="AO72" s="44">
        <f>I72*0</f>
        <v>0</v>
      </c>
      <c r="AP72" s="44">
        <f>I72*(1-0)</f>
        <v>0</v>
      </c>
      <c r="AQ72" s="45" t="s">
        <v>13</v>
      </c>
      <c r="AV72" s="44">
        <f>AW72+AX72</f>
        <v>0</v>
      </c>
      <c r="AW72" s="44">
        <f>H72*AO72</f>
        <v>0</v>
      </c>
      <c r="AX72" s="44">
        <f>H72*AP72</f>
        <v>0</v>
      </c>
      <c r="AY72" s="47" t="s">
        <v>218</v>
      </c>
      <c r="AZ72" s="47" t="s">
        <v>227</v>
      </c>
      <c r="BA72" s="43" t="s">
        <v>229</v>
      </c>
      <c r="BC72" s="44">
        <f>AW72+AX72</f>
        <v>0</v>
      </c>
      <c r="BD72" s="44">
        <f>I72/(100-BE72)*100</f>
        <v>0</v>
      </c>
      <c r="BE72" s="44">
        <v>0</v>
      </c>
      <c r="BF72" s="44">
        <f>72</f>
        <v>72</v>
      </c>
      <c r="BH72" s="25">
        <f>H72*AO72</f>
        <v>0</v>
      </c>
      <c r="BI72" s="25">
        <f>H72*AP72</f>
        <v>0</v>
      </c>
      <c r="BJ72" s="25">
        <f>H72*I72</f>
        <v>0</v>
      </c>
      <c r="BK72" s="25" t="s">
        <v>234</v>
      </c>
      <c r="BL72" s="44">
        <v>767</v>
      </c>
    </row>
    <row r="73" spans="1:64">
      <c r="A73" s="5"/>
      <c r="C73" s="18" t="s">
        <v>139</v>
      </c>
      <c r="F73" s="20"/>
      <c r="H73" s="26">
        <v>1922</v>
      </c>
      <c r="M73" s="38"/>
      <c r="N73" s="5"/>
    </row>
    <row r="74" spans="1:64">
      <c r="A74" s="5"/>
      <c r="C74" s="18" t="s">
        <v>140</v>
      </c>
      <c r="F74" s="20"/>
      <c r="H74" s="26">
        <v>94</v>
      </c>
      <c r="M74" s="38"/>
      <c r="N74" s="5"/>
    </row>
    <row r="75" spans="1:64">
      <c r="A75" s="7" t="s">
        <v>21</v>
      </c>
      <c r="B75" s="16" t="s">
        <v>57</v>
      </c>
      <c r="C75" s="100" t="s">
        <v>141</v>
      </c>
      <c r="D75" s="101"/>
      <c r="E75" s="101"/>
      <c r="F75" s="101"/>
      <c r="G75" s="16" t="s">
        <v>185</v>
      </c>
      <c r="H75" s="27">
        <v>5.3999999999999999E-2</v>
      </c>
      <c r="I75" s="27">
        <v>0</v>
      </c>
      <c r="J75" s="27">
        <f>H75*AO75</f>
        <v>0</v>
      </c>
      <c r="K75" s="27">
        <f>H75*AP75</f>
        <v>0</v>
      </c>
      <c r="L75" s="27">
        <f>H75*I75</f>
        <v>0</v>
      </c>
      <c r="M75" s="40" t="s">
        <v>199</v>
      </c>
      <c r="N75" s="5"/>
      <c r="Z75" s="44">
        <f>IF(AQ75="5",BJ75,0)</f>
        <v>0</v>
      </c>
      <c r="AB75" s="44">
        <f>IF(AQ75="1",BH75,0)</f>
        <v>0</v>
      </c>
      <c r="AC75" s="44">
        <f>IF(AQ75="1",BI75,0)</f>
        <v>0</v>
      </c>
      <c r="AD75" s="44">
        <f>IF(AQ75="7",BH75,0)</f>
        <v>0</v>
      </c>
      <c r="AE75" s="44">
        <f>IF(AQ75="7",BI75,0)</f>
        <v>0</v>
      </c>
      <c r="AF75" s="44">
        <f>IF(AQ75="2",BH75,0)</f>
        <v>0</v>
      </c>
      <c r="AG75" s="44">
        <f>IF(AQ75="2",BI75,0)</f>
        <v>0</v>
      </c>
      <c r="AH75" s="44">
        <f>IF(AQ75="0",BJ75,0)</f>
        <v>0</v>
      </c>
      <c r="AI75" s="43"/>
      <c r="AJ75" s="27">
        <f>IF(AN75=0,L75,0)</f>
        <v>0</v>
      </c>
      <c r="AK75" s="27">
        <f>IF(AN75=15,L75,0)</f>
        <v>0</v>
      </c>
      <c r="AL75" s="27">
        <f>IF(AN75=21,L75,0)</f>
        <v>0</v>
      </c>
      <c r="AN75" s="44">
        <v>21</v>
      </c>
      <c r="AO75" s="44">
        <f>I75*1</f>
        <v>0</v>
      </c>
      <c r="AP75" s="44">
        <f>I75*(1-1)</f>
        <v>0</v>
      </c>
      <c r="AQ75" s="46" t="s">
        <v>13</v>
      </c>
      <c r="AV75" s="44">
        <f>AW75+AX75</f>
        <v>0</v>
      </c>
      <c r="AW75" s="44">
        <f>H75*AO75</f>
        <v>0</v>
      </c>
      <c r="AX75" s="44">
        <f>H75*AP75</f>
        <v>0</v>
      </c>
      <c r="AY75" s="47" t="s">
        <v>218</v>
      </c>
      <c r="AZ75" s="47" t="s">
        <v>227</v>
      </c>
      <c r="BA75" s="43" t="s">
        <v>229</v>
      </c>
      <c r="BC75" s="44">
        <f>AW75+AX75</f>
        <v>0</v>
      </c>
      <c r="BD75" s="44">
        <f>I75/(100-BE75)*100</f>
        <v>0</v>
      </c>
      <c r="BE75" s="44">
        <v>0</v>
      </c>
      <c r="BF75" s="44">
        <f>75</f>
        <v>75</v>
      </c>
      <c r="BH75" s="27">
        <f>H75*AO75</f>
        <v>0</v>
      </c>
      <c r="BI75" s="27">
        <f>H75*AP75</f>
        <v>0</v>
      </c>
      <c r="BJ75" s="27">
        <f>H75*I75</f>
        <v>0</v>
      </c>
      <c r="BK75" s="27" t="s">
        <v>235</v>
      </c>
      <c r="BL75" s="44">
        <v>767</v>
      </c>
    </row>
    <row r="76" spans="1:64">
      <c r="A76" s="5"/>
      <c r="C76" s="18" t="s">
        <v>142</v>
      </c>
      <c r="F76" s="20"/>
      <c r="H76" s="26">
        <v>5.3999999999999999E-2</v>
      </c>
      <c r="M76" s="38"/>
      <c r="N76" s="5"/>
    </row>
    <row r="77" spans="1:64">
      <c r="A77" s="7" t="s">
        <v>22</v>
      </c>
      <c r="B77" s="16" t="s">
        <v>58</v>
      </c>
      <c r="C77" s="100" t="s">
        <v>143</v>
      </c>
      <c r="D77" s="101"/>
      <c r="E77" s="101"/>
      <c r="F77" s="101"/>
      <c r="G77" s="16" t="s">
        <v>185</v>
      </c>
      <c r="H77" s="27">
        <v>2E-3</v>
      </c>
      <c r="I77" s="27">
        <v>0</v>
      </c>
      <c r="J77" s="27">
        <f>H77*AO77</f>
        <v>0</v>
      </c>
      <c r="K77" s="27">
        <f>H77*AP77</f>
        <v>0</v>
      </c>
      <c r="L77" s="27">
        <f>H77*I77</f>
        <v>0</v>
      </c>
      <c r="M77" s="40" t="s">
        <v>199</v>
      </c>
      <c r="N77" s="5"/>
      <c r="Z77" s="44">
        <f>IF(AQ77="5",BJ77,0)</f>
        <v>0</v>
      </c>
      <c r="AB77" s="44">
        <f>IF(AQ77="1",BH77,0)</f>
        <v>0</v>
      </c>
      <c r="AC77" s="44">
        <f>IF(AQ77="1",BI77,0)</f>
        <v>0</v>
      </c>
      <c r="AD77" s="44">
        <f>IF(AQ77="7",BH77,0)</f>
        <v>0</v>
      </c>
      <c r="AE77" s="44">
        <f>IF(AQ77="7",BI77,0)</f>
        <v>0</v>
      </c>
      <c r="AF77" s="44">
        <f>IF(AQ77="2",BH77,0)</f>
        <v>0</v>
      </c>
      <c r="AG77" s="44">
        <f>IF(AQ77="2",BI77,0)</f>
        <v>0</v>
      </c>
      <c r="AH77" s="44">
        <f>IF(AQ77="0",BJ77,0)</f>
        <v>0</v>
      </c>
      <c r="AI77" s="43"/>
      <c r="AJ77" s="27">
        <f>IF(AN77=0,L77,0)</f>
        <v>0</v>
      </c>
      <c r="AK77" s="27">
        <f>IF(AN77=15,L77,0)</f>
        <v>0</v>
      </c>
      <c r="AL77" s="27">
        <f>IF(AN77=21,L77,0)</f>
        <v>0</v>
      </c>
      <c r="AN77" s="44">
        <v>21</v>
      </c>
      <c r="AO77" s="44">
        <f>I77*1</f>
        <v>0</v>
      </c>
      <c r="AP77" s="44">
        <f>I77*(1-1)</f>
        <v>0</v>
      </c>
      <c r="AQ77" s="46" t="s">
        <v>13</v>
      </c>
      <c r="AV77" s="44">
        <f>AW77+AX77</f>
        <v>0</v>
      </c>
      <c r="AW77" s="44">
        <f>H77*AO77</f>
        <v>0</v>
      </c>
      <c r="AX77" s="44">
        <f>H77*AP77</f>
        <v>0</v>
      </c>
      <c r="AY77" s="47" t="s">
        <v>218</v>
      </c>
      <c r="AZ77" s="47" t="s">
        <v>227</v>
      </c>
      <c r="BA77" s="43" t="s">
        <v>229</v>
      </c>
      <c r="BC77" s="44">
        <f>AW77+AX77</f>
        <v>0</v>
      </c>
      <c r="BD77" s="44">
        <f>I77/(100-BE77)*100</f>
        <v>0</v>
      </c>
      <c r="BE77" s="44">
        <v>0</v>
      </c>
      <c r="BF77" s="44">
        <f>77</f>
        <v>77</v>
      </c>
      <c r="BH77" s="27">
        <f>H77*AO77</f>
        <v>0</v>
      </c>
      <c r="BI77" s="27">
        <f>H77*AP77</f>
        <v>0</v>
      </c>
      <c r="BJ77" s="27">
        <f>H77*I77</f>
        <v>0</v>
      </c>
      <c r="BK77" s="27" t="s">
        <v>235</v>
      </c>
      <c r="BL77" s="44">
        <v>767</v>
      </c>
    </row>
    <row r="78" spans="1:64">
      <c r="A78" s="5"/>
      <c r="C78" s="18" t="s">
        <v>144</v>
      </c>
      <c r="F78" s="20"/>
      <c r="H78" s="26">
        <v>2E-3</v>
      </c>
      <c r="M78" s="38"/>
      <c r="N78" s="5"/>
    </row>
    <row r="79" spans="1:64">
      <c r="A79" s="7" t="s">
        <v>23</v>
      </c>
      <c r="B79" s="16" t="s">
        <v>59</v>
      </c>
      <c r="C79" s="100" t="s">
        <v>145</v>
      </c>
      <c r="D79" s="101"/>
      <c r="E79" s="101"/>
      <c r="F79" s="101"/>
      <c r="G79" s="16" t="s">
        <v>185</v>
      </c>
      <c r="H79" s="27">
        <v>0.18</v>
      </c>
      <c r="I79" s="27">
        <v>0</v>
      </c>
      <c r="J79" s="27">
        <f>H79*AO79</f>
        <v>0</v>
      </c>
      <c r="K79" s="27">
        <f>H79*AP79</f>
        <v>0</v>
      </c>
      <c r="L79" s="27">
        <f>H79*I79</f>
        <v>0</v>
      </c>
      <c r="M79" s="40" t="s">
        <v>199</v>
      </c>
      <c r="N79" s="5"/>
      <c r="Z79" s="44">
        <f>IF(AQ79="5",BJ79,0)</f>
        <v>0</v>
      </c>
      <c r="AB79" s="44">
        <f>IF(AQ79="1",BH79,0)</f>
        <v>0</v>
      </c>
      <c r="AC79" s="44">
        <f>IF(AQ79="1",BI79,0)</f>
        <v>0</v>
      </c>
      <c r="AD79" s="44">
        <f>IF(AQ79="7",BH79,0)</f>
        <v>0</v>
      </c>
      <c r="AE79" s="44">
        <f>IF(AQ79="7",BI79,0)</f>
        <v>0</v>
      </c>
      <c r="AF79" s="44">
        <f>IF(AQ79="2",BH79,0)</f>
        <v>0</v>
      </c>
      <c r="AG79" s="44">
        <f>IF(AQ79="2",BI79,0)</f>
        <v>0</v>
      </c>
      <c r="AH79" s="44">
        <f>IF(AQ79="0",BJ79,0)</f>
        <v>0</v>
      </c>
      <c r="AI79" s="43"/>
      <c r="AJ79" s="27">
        <f>IF(AN79=0,L79,0)</f>
        <v>0</v>
      </c>
      <c r="AK79" s="27">
        <f>IF(AN79=15,L79,0)</f>
        <v>0</v>
      </c>
      <c r="AL79" s="27">
        <f>IF(AN79=21,L79,0)</f>
        <v>0</v>
      </c>
      <c r="AN79" s="44">
        <v>21</v>
      </c>
      <c r="AO79" s="44">
        <f>I79*1</f>
        <v>0</v>
      </c>
      <c r="AP79" s="44">
        <f>I79*(1-1)</f>
        <v>0</v>
      </c>
      <c r="AQ79" s="46" t="s">
        <v>13</v>
      </c>
      <c r="AV79" s="44">
        <f>AW79+AX79</f>
        <v>0</v>
      </c>
      <c r="AW79" s="44">
        <f>H79*AO79</f>
        <v>0</v>
      </c>
      <c r="AX79" s="44">
        <f>H79*AP79</f>
        <v>0</v>
      </c>
      <c r="AY79" s="47" t="s">
        <v>218</v>
      </c>
      <c r="AZ79" s="47" t="s">
        <v>227</v>
      </c>
      <c r="BA79" s="43" t="s">
        <v>229</v>
      </c>
      <c r="BC79" s="44">
        <f>AW79+AX79</f>
        <v>0</v>
      </c>
      <c r="BD79" s="44">
        <f>I79/(100-BE79)*100</f>
        <v>0</v>
      </c>
      <c r="BE79" s="44">
        <v>0</v>
      </c>
      <c r="BF79" s="44">
        <f>79</f>
        <v>79</v>
      </c>
      <c r="BH79" s="27">
        <f>H79*AO79</f>
        <v>0</v>
      </c>
      <c r="BI79" s="27">
        <f>H79*AP79</f>
        <v>0</v>
      </c>
      <c r="BJ79" s="27">
        <f>H79*I79</f>
        <v>0</v>
      </c>
      <c r="BK79" s="27" t="s">
        <v>235</v>
      </c>
      <c r="BL79" s="44">
        <v>767</v>
      </c>
    </row>
    <row r="80" spans="1:64">
      <c r="A80" s="5"/>
      <c r="C80" s="18" t="s">
        <v>146</v>
      </c>
      <c r="F80" s="20"/>
      <c r="H80" s="26">
        <v>0.18</v>
      </c>
      <c r="M80" s="38"/>
      <c r="N80" s="5"/>
    </row>
    <row r="81" spans="1:64">
      <c r="A81" s="7" t="s">
        <v>24</v>
      </c>
      <c r="B81" s="16" t="s">
        <v>60</v>
      </c>
      <c r="C81" s="100" t="s">
        <v>147</v>
      </c>
      <c r="D81" s="101"/>
      <c r="E81" s="101"/>
      <c r="F81" s="101"/>
      <c r="G81" s="16" t="s">
        <v>185</v>
      </c>
      <c r="H81" s="27">
        <v>0.36799999999999999</v>
      </c>
      <c r="I81" s="27">
        <v>0</v>
      </c>
      <c r="J81" s="27">
        <f>H81*AO81</f>
        <v>0</v>
      </c>
      <c r="K81" s="27">
        <f>H81*AP81</f>
        <v>0</v>
      </c>
      <c r="L81" s="27">
        <f>H81*I81</f>
        <v>0</v>
      </c>
      <c r="M81" s="40" t="s">
        <v>199</v>
      </c>
      <c r="N81" s="5"/>
      <c r="Z81" s="44">
        <f>IF(AQ81="5",BJ81,0)</f>
        <v>0</v>
      </c>
      <c r="AB81" s="44">
        <f>IF(AQ81="1",BH81,0)</f>
        <v>0</v>
      </c>
      <c r="AC81" s="44">
        <f>IF(AQ81="1",BI81,0)</f>
        <v>0</v>
      </c>
      <c r="AD81" s="44">
        <f>IF(AQ81="7",BH81,0)</f>
        <v>0</v>
      </c>
      <c r="AE81" s="44">
        <f>IF(AQ81="7",BI81,0)</f>
        <v>0</v>
      </c>
      <c r="AF81" s="44">
        <f>IF(AQ81="2",BH81,0)</f>
        <v>0</v>
      </c>
      <c r="AG81" s="44">
        <f>IF(AQ81="2",BI81,0)</f>
        <v>0</v>
      </c>
      <c r="AH81" s="44">
        <f>IF(AQ81="0",BJ81,0)</f>
        <v>0</v>
      </c>
      <c r="AI81" s="43"/>
      <c r="AJ81" s="27">
        <f>IF(AN81=0,L81,0)</f>
        <v>0</v>
      </c>
      <c r="AK81" s="27">
        <f>IF(AN81=15,L81,0)</f>
        <v>0</v>
      </c>
      <c r="AL81" s="27">
        <f>IF(AN81=21,L81,0)</f>
        <v>0</v>
      </c>
      <c r="AN81" s="44">
        <v>21</v>
      </c>
      <c r="AO81" s="44">
        <f>I81*1</f>
        <v>0</v>
      </c>
      <c r="AP81" s="44">
        <f>I81*(1-1)</f>
        <v>0</v>
      </c>
      <c r="AQ81" s="46" t="s">
        <v>13</v>
      </c>
      <c r="AV81" s="44">
        <f>AW81+AX81</f>
        <v>0</v>
      </c>
      <c r="AW81" s="44">
        <f>H81*AO81</f>
        <v>0</v>
      </c>
      <c r="AX81" s="44">
        <f>H81*AP81</f>
        <v>0</v>
      </c>
      <c r="AY81" s="47" t="s">
        <v>218</v>
      </c>
      <c r="AZ81" s="47" t="s">
        <v>227</v>
      </c>
      <c r="BA81" s="43" t="s">
        <v>229</v>
      </c>
      <c r="BC81" s="44">
        <f>AW81+AX81</f>
        <v>0</v>
      </c>
      <c r="BD81" s="44">
        <f>I81/(100-BE81)*100</f>
        <v>0</v>
      </c>
      <c r="BE81" s="44">
        <v>0</v>
      </c>
      <c r="BF81" s="44">
        <f>81</f>
        <v>81</v>
      </c>
      <c r="BH81" s="27">
        <f>H81*AO81</f>
        <v>0</v>
      </c>
      <c r="BI81" s="27">
        <f>H81*AP81</f>
        <v>0</v>
      </c>
      <c r="BJ81" s="27">
        <f>H81*I81</f>
        <v>0</v>
      </c>
      <c r="BK81" s="27" t="s">
        <v>235</v>
      </c>
      <c r="BL81" s="44">
        <v>767</v>
      </c>
    </row>
    <row r="82" spans="1:64">
      <c r="A82" s="5"/>
      <c r="C82" s="18" t="s">
        <v>148</v>
      </c>
      <c r="F82" s="20"/>
      <c r="H82" s="26">
        <v>0.36799999999999999</v>
      </c>
      <c r="M82" s="38"/>
      <c r="N82" s="5"/>
    </row>
    <row r="83" spans="1:64">
      <c r="A83" s="7" t="s">
        <v>25</v>
      </c>
      <c r="B83" s="16" t="s">
        <v>61</v>
      </c>
      <c r="C83" s="100" t="s">
        <v>149</v>
      </c>
      <c r="D83" s="101"/>
      <c r="E83" s="101"/>
      <c r="F83" s="101"/>
      <c r="G83" s="16" t="s">
        <v>185</v>
      </c>
      <c r="H83" s="27">
        <v>1.323</v>
      </c>
      <c r="I83" s="27">
        <v>0</v>
      </c>
      <c r="J83" s="27">
        <f>H83*AO83</f>
        <v>0</v>
      </c>
      <c r="K83" s="27">
        <f>H83*AP83</f>
        <v>0</v>
      </c>
      <c r="L83" s="27">
        <f>H83*I83</f>
        <v>0</v>
      </c>
      <c r="M83" s="40" t="s">
        <v>199</v>
      </c>
      <c r="N83" s="5"/>
      <c r="Z83" s="44">
        <f>IF(AQ83="5",BJ83,0)</f>
        <v>0</v>
      </c>
      <c r="AB83" s="44">
        <f>IF(AQ83="1",BH83,0)</f>
        <v>0</v>
      </c>
      <c r="AC83" s="44">
        <f>IF(AQ83="1",BI83,0)</f>
        <v>0</v>
      </c>
      <c r="AD83" s="44">
        <f>IF(AQ83="7",BH83,0)</f>
        <v>0</v>
      </c>
      <c r="AE83" s="44">
        <f>IF(AQ83="7",BI83,0)</f>
        <v>0</v>
      </c>
      <c r="AF83" s="44">
        <f>IF(AQ83="2",BH83,0)</f>
        <v>0</v>
      </c>
      <c r="AG83" s="44">
        <f>IF(AQ83="2",BI83,0)</f>
        <v>0</v>
      </c>
      <c r="AH83" s="44">
        <f>IF(AQ83="0",BJ83,0)</f>
        <v>0</v>
      </c>
      <c r="AI83" s="43"/>
      <c r="AJ83" s="27">
        <f>IF(AN83=0,L83,0)</f>
        <v>0</v>
      </c>
      <c r="AK83" s="27">
        <f>IF(AN83=15,L83,0)</f>
        <v>0</v>
      </c>
      <c r="AL83" s="27">
        <f>IF(AN83=21,L83,0)</f>
        <v>0</v>
      </c>
      <c r="AN83" s="44">
        <v>21</v>
      </c>
      <c r="AO83" s="44">
        <f>I83*1</f>
        <v>0</v>
      </c>
      <c r="AP83" s="44">
        <f>I83*(1-1)</f>
        <v>0</v>
      </c>
      <c r="AQ83" s="46" t="s">
        <v>13</v>
      </c>
      <c r="AV83" s="44">
        <f>AW83+AX83</f>
        <v>0</v>
      </c>
      <c r="AW83" s="44">
        <f>H83*AO83</f>
        <v>0</v>
      </c>
      <c r="AX83" s="44">
        <f>H83*AP83</f>
        <v>0</v>
      </c>
      <c r="AY83" s="47" t="s">
        <v>218</v>
      </c>
      <c r="AZ83" s="47" t="s">
        <v>227</v>
      </c>
      <c r="BA83" s="43" t="s">
        <v>229</v>
      </c>
      <c r="BC83" s="44">
        <f>AW83+AX83</f>
        <v>0</v>
      </c>
      <c r="BD83" s="44">
        <f>I83/(100-BE83)*100</f>
        <v>0</v>
      </c>
      <c r="BE83" s="44">
        <v>0</v>
      </c>
      <c r="BF83" s="44">
        <f>83</f>
        <v>83</v>
      </c>
      <c r="BH83" s="27">
        <f>H83*AO83</f>
        <v>0</v>
      </c>
      <c r="BI83" s="27">
        <f>H83*AP83</f>
        <v>0</v>
      </c>
      <c r="BJ83" s="27">
        <f>H83*I83</f>
        <v>0</v>
      </c>
      <c r="BK83" s="27" t="s">
        <v>235</v>
      </c>
      <c r="BL83" s="44">
        <v>767</v>
      </c>
    </row>
    <row r="84" spans="1:64">
      <c r="A84" s="5"/>
      <c r="C84" s="18" t="s">
        <v>150</v>
      </c>
      <c r="F84" s="20"/>
      <c r="H84" s="26">
        <v>1.323</v>
      </c>
      <c r="M84" s="38"/>
      <c r="N84" s="5"/>
    </row>
    <row r="85" spans="1:64">
      <c r="A85" s="7" t="s">
        <v>26</v>
      </c>
      <c r="B85" s="16" t="s">
        <v>62</v>
      </c>
      <c r="C85" s="100" t="s">
        <v>151</v>
      </c>
      <c r="D85" s="101"/>
      <c r="E85" s="101"/>
      <c r="F85" s="101"/>
      <c r="G85" s="16" t="s">
        <v>185</v>
      </c>
      <c r="H85" s="27">
        <v>0.17499999999999999</v>
      </c>
      <c r="I85" s="27">
        <v>0</v>
      </c>
      <c r="J85" s="27">
        <f>H85*AO85</f>
        <v>0</v>
      </c>
      <c r="K85" s="27">
        <f>H85*AP85</f>
        <v>0</v>
      </c>
      <c r="L85" s="27">
        <f>H85*I85</f>
        <v>0</v>
      </c>
      <c r="M85" s="40" t="s">
        <v>200</v>
      </c>
      <c r="N85" s="5"/>
      <c r="Z85" s="44">
        <f>IF(AQ85="5",BJ85,0)</f>
        <v>0</v>
      </c>
      <c r="AB85" s="44">
        <f>IF(AQ85="1",BH85,0)</f>
        <v>0</v>
      </c>
      <c r="AC85" s="44">
        <f>IF(AQ85="1",BI85,0)</f>
        <v>0</v>
      </c>
      <c r="AD85" s="44">
        <f>IF(AQ85="7",BH85,0)</f>
        <v>0</v>
      </c>
      <c r="AE85" s="44">
        <f>IF(AQ85="7",BI85,0)</f>
        <v>0</v>
      </c>
      <c r="AF85" s="44">
        <f>IF(AQ85="2",BH85,0)</f>
        <v>0</v>
      </c>
      <c r="AG85" s="44">
        <f>IF(AQ85="2",BI85,0)</f>
        <v>0</v>
      </c>
      <c r="AH85" s="44">
        <f>IF(AQ85="0",BJ85,0)</f>
        <v>0</v>
      </c>
      <c r="AI85" s="43"/>
      <c r="AJ85" s="27">
        <f>IF(AN85=0,L85,0)</f>
        <v>0</v>
      </c>
      <c r="AK85" s="27">
        <f>IF(AN85=15,L85,0)</f>
        <v>0</v>
      </c>
      <c r="AL85" s="27">
        <f>IF(AN85=21,L85,0)</f>
        <v>0</v>
      </c>
      <c r="AN85" s="44">
        <v>21</v>
      </c>
      <c r="AO85" s="44">
        <f>I85*1</f>
        <v>0</v>
      </c>
      <c r="AP85" s="44">
        <f>I85*(1-1)</f>
        <v>0</v>
      </c>
      <c r="AQ85" s="46" t="s">
        <v>13</v>
      </c>
      <c r="AV85" s="44">
        <f>AW85+AX85</f>
        <v>0</v>
      </c>
      <c r="AW85" s="44">
        <f>H85*AO85</f>
        <v>0</v>
      </c>
      <c r="AX85" s="44">
        <f>H85*AP85</f>
        <v>0</v>
      </c>
      <c r="AY85" s="47" t="s">
        <v>218</v>
      </c>
      <c r="AZ85" s="47" t="s">
        <v>227</v>
      </c>
      <c r="BA85" s="43" t="s">
        <v>229</v>
      </c>
      <c r="BC85" s="44">
        <f>AW85+AX85</f>
        <v>0</v>
      </c>
      <c r="BD85" s="44">
        <f>I85/(100-BE85)*100</f>
        <v>0</v>
      </c>
      <c r="BE85" s="44">
        <v>0</v>
      </c>
      <c r="BF85" s="44">
        <f>85</f>
        <v>85</v>
      </c>
      <c r="BH85" s="27">
        <f>H85*AO85</f>
        <v>0</v>
      </c>
      <c r="BI85" s="27">
        <f>H85*AP85</f>
        <v>0</v>
      </c>
      <c r="BJ85" s="27">
        <f>H85*I85</f>
        <v>0</v>
      </c>
      <c r="BK85" s="27" t="s">
        <v>235</v>
      </c>
      <c r="BL85" s="44">
        <v>767</v>
      </c>
    </row>
    <row r="86" spans="1:64">
      <c r="A86" s="5"/>
      <c r="C86" s="18" t="s">
        <v>152</v>
      </c>
      <c r="F86" s="20"/>
      <c r="H86" s="26">
        <v>0.17499999999999999</v>
      </c>
      <c r="M86" s="38"/>
      <c r="N86" s="5"/>
    </row>
    <row r="87" spans="1:64">
      <c r="A87" s="7" t="s">
        <v>27</v>
      </c>
      <c r="B87" s="16" t="s">
        <v>63</v>
      </c>
      <c r="C87" s="100" t="s">
        <v>153</v>
      </c>
      <c r="D87" s="101"/>
      <c r="E87" s="101"/>
      <c r="F87" s="101"/>
      <c r="G87" s="16" t="s">
        <v>184</v>
      </c>
      <c r="H87" s="27">
        <v>94</v>
      </c>
      <c r="I87" s="27">
        <v>0</v>
      </c>
      <c r="J87" s="27">
        <f>H87*AO87</f>
        <v>0</v>
      </c>
      <c r="K87" s="27">
        <f>H87*AP87</f>
        <v>0</v>
      </c>
      <c r="L87" s="27">
        <f>H87*I87</f>
        <v>0</v>
      </c>
      <c r="M87" s="40" t="s">
        <v>199</v>
      </c>
      <c r="N87" s="5"/>
      <c r="Z87" s="44">
        <f>IF(AQ87="5",BJ87,0)</f>
        <v>0</v>
      </c>
      <c r="AB87" s="44">
        <f>IF(AQ87="1",BH87,0)</f>
        <v>0</v>
      </c>
      <c r="AC87" s="44">
        <f>IF(AQ87="1",BI87,0)</f>
        <v>0</v>
      </c>
      <c r="AD87" s="44">
        <f>IF(AQ87="7",BH87,0)</f>
        <v>0</v>
      </c>
      <c r="AE87" s="44">
        <f>IF(AQ87="7",BI87,0)</f>
        <v>0</v>
      </c>
      <c r="AF87" s="44">
        <f>IF(AQ87="2",BH87,0)</f>
        <v>0</v>
      </c>
      <c r="AG87" s="44">
        <f>IF(AQ87="2",BI87,0)</f>
        <v>0</v>
      </c>
      <c r="AH87" s="44">
        <f>IF(AQ87="0",BJ87,0)</f>
        <v>0</v>
      </c>
      <c r="AI87" s="43"/>
      <c r="AJ87" s="27">
        <f>IF(AN87=0,L87,0)</f>
        <v>0</v>
      </c>
      <c r="AK87" s="27">
        <f>IF(AN87=15,L87,0)</f>
        <v>0</v>
      </c>
      <c r="AL87" s="27">
        <f>IF(AN87=21,L87,0)</f>
        <v>0</v>
      </c>
      <c r="AN87" s="44">
        <v>21</v>
      </c>
      <c r="AO87" s="44">
        <f>I87*1</f>
        <v>0</v>
      </c>
      <c r="AP87" s="44">
        <f>I87*(1-1)</f>
        <v>0</v>
      </c>
      <c r="AQ87" s="46" t="s">
        <v>13</v>
      </c>
      <c r="AV87" s="44">
        <f>AW87+AX87</f>
        <v>0</v>
      </c>
      <c r="AW87" s="44">
        <f>H87*AO87</f>
        <v>0</v>
      </c>
      <c r="AX87" s="44">
        <f>H87*AP87</f>
        <v>0</v>
      </c>
      <c r="AY87" s="47" t="s">
        <v>218</v>
      </c>
      <c r="AZ87" s="47" t="s">
        <v>227</v>
      </c>
      <c r="BA87" s="43" t="s">
        <v>229</v>
      </c>
      <c r="BC87" s="44">
        <f>AW87+AX87</f>
        <v>0</v>
      </c>
      <c r="BD87" s="44">
        <f>I87/(100-BE87)*100</f>
        <v>0</v>
      </c>
      <c r="BE87" s="44">
        <v>0</v>
      </c>
      <c r="BF87" s="44">
        <f>87</f>
        <v>87</v>
      </c>
      <c r="BH87" s="27">
        <f>H87*AO87</f>
        <v>0</v>
      </c>
      <c r="BI87" s="27">
        <f>H87*AP87</f>
        <v>0</v>
      </c>
      <c r="BJ87" s="27">
        <f>H87*I87</f>
        <v>0</v>
      </c>
      <c r="BK87" s="27" t="s">
        <v>235</v>
      </c>
      <c r="BL87" s="44">
        <v>767</v>
      </c>
    </row>
    <row r="88" spans="1:64">
      <c r="A88" s="5"/>
      <c r="C88" s="18" t="s">
        <v>154</v>
      </c>
      <c r="F88" s="20"/>
      <c r="H88" s="26">
        <v>94</v>
      </c>
      <c r="M88" s="38"/>
      <c r="N88" s="5"/>
    </row>
    <row r="89" spans="1:64">
      <c r="A89" s="7" t="s">
        <v>28</v>
      </c>
      <c r="B89" s="16" t="s">
        <v>64</v>
      </c>
      <c r="C89" s="100" t="s">
        <v>155</v>
      </c>
      <c r="D89" s="101"/>
      <c r="E89" s="101"/>
      <c r="F89" s="101"/>
      <c r="G89" s="16" t="s">
        <v>187</v>
      </c>
      <c r="H89" s="27">
        <v>1922</v>
      </c>
      <c r="I89" s="27">
        <v>0</v>
      </c>
      <c r="J89" s="27">
        <f>H89*AO89</f>
        <v>0</v>
      </c>
      <c r="K89" s="27">
        <f>H89*AP89</f>
        <v>0</v>
      </c>
      <c r="L89" s="27">
        <f>H89*I89</f>
        <v>0</v>
      </c>
      <c r="M89" s="40" t="s">
        <v>199</v>
      </c>
      <c r="N89" s="5"/>
      <c r="Z89" s="44">
        <f>IF(AQ89="5",BJ89,0)</f>
        <v>0</v>
      </c>
      <c r="AB89" s="44">
        <f>IF(AQ89="1",BH89,0)</f>
        <v>0</v>
      </c>
      <c r="AC89" s="44">
        <f>IF(AQ89="1",BI89,0)</f>
        <v>0</v>
      </c>
      <c r="AD89" s="44">
        <f>IF(AQ89="7",BH89,0)</f>
        <v>0</v>
      </c>
      <c r="AE89" s="44">
        <f>IF(AQ89="7",BI89,0)</f>
        <v>0</v>
      </c>
      <c r="AF89" s="44">
        <f>IF(AQ89="2",BH89,0)</f>
        <v>0</v>
      </c>
      <c r="AG89" s="44">
        <f>IF(AQ89="2",BI89,0)</f>
        <v>0</v>
      </c>
      <c r="AH89" s="44">
        <f>IF(AQ89="0",BJ89,0)</f>
        <v>0</v>
      </c>
      <c r="AI89" s="43"/>
      <c r="AJ89" s="27">
        <f>IF(AN89=0,L89,0)</f>
        <v>0</v>
      </c>
      <c r="AK89" s="27">
        <f>IF(AN89=15,L89,0)</f>
        <v>0</v>
      </c>
      <c r="AL89" s="27">
        <f>IF(AN89=21,L89,0)</f>
        <v>0</v>
      </c>
      <c r="AN89" s="44">
        <v>21</v>
      </c>
      <c r="AO89" s="44">
        <f>I89*1</f>
        <v>0</v>
      </c>
      <c r="AP89" s="44">
        <f>I89*(1-1)</f>
        <v>0</v>
      </c>
      <c r="AQ89" s="46" t="s">
        <v>13</v>
      </c>
      <c r="AV89" s="44">
        <f>AW89+AX89</f>
        <v>0</v>
      </c>
      <c r="AW89" s="44">
        <f>H89*AO89</f>
        <v>0</v>
      </c>
      <c r="AX89" s="44">
        <f>H89*AP89</f>
        <v>0</v>
      </c>
      <c r="AY89" s="47" t="s">
        <v>218</v>
      </c>
      <c r="AZ89" s="47" t="s">
        <v>227</v>
      </c>
      <c r="BA89" s="43" t="s">
        <v>229</v>
      </c>
      <c r="BC89" s="44">
        <f>AW89+AX89</f>
        <v>0</v>
      </c>
      <c r="BD89" s="44">
        <f>I89/(100-BE89)*100</f>
        <v>0</v>
      </c>
      <c r="BE89" s="44">
        <v>0</v>
      </c>
      <c r="BF89" s="44">
        <f>89</f>
        <v>89</v>
      </c>
      <c r="BH89" s="27">
        <f>H89*AO89</f>
        <v>0</v>
      </c>
      <c r="BI89" s="27">
        <f>H89*AP89</f>
        <v>0</v>
      </c>
      <c r="BJ89" s="27">
        <f>H89*I89</f>
        <v>0</v>
      </c>
      <c r="BK89" s="27" t="s">
        <v>235</v>
      </c>
      <c r="BL89" s="44">
        <v>767</v>
      </c>
    </row>
    <row r="90" spans="1:64">
      <c r="A90" s="5"/>
      <c r="C90" s="18" t="s">
        <v>156</v>
      </c>
      <c r="F90" s="20"/>
      <c r="H90" s="26">
        <v>1922</v>
      </c>
      <c r="M90" s="38"/>
      <c r="N90" s="5"/>
    </row>
    <row r="91" spans="1:64">
      <c r="A91" s="6"/>
      <c r="B91" s="15" t="s">
        <v>65</v>
      </c>
      <c r="C91" s="98" t="s">
        <v>157</v>
      </c>
      <c r="D91" s="99"/>
      <c r="E91" s="99"/>
      <c r="F91" s="99"/>
      <c r="G91" s="23" t="s">
        <v>6</v>
      </c>
      <c r="H91" s="23" t="s">
        <v>6</v>
      </c>
      <c r="I91" s="23" t="s">
        <v>6</v>
      </c>
      <c r="J91" s="50">
        <f>SUM(J92:J94)</f>
        <v>0</v>
      </c>
      <c r="K91" s="50">
        <f>SUM(K92:K94)</f>
        <v>0</v>
      </c>
      <c r="L91" s="50">
        <f>SUM(L92:L94)</f>
        <v>0</v>
      </c>
      <c r="M91" s="39"/>
      <c r="N91" s="5"/>
      <c r="AI91" s="43"/>
      <c r="AS91" s="50">
        <f>SUM(AJ92:AJ94)</f>
        <v>0</v>
      </c>
      <c r="AT91" s="50">
        <f>SUM(AK92:AK94)</f>
        <v>0</v>
      </c>
      <c r="AU91" s="50">
        <f>SUM(AL92:AL94)</f>
        <v>0</v>
      </c>
    </row>
    <row r="92" spans="1:64">
      <c r="A92" s="4" t="s">
        <v>29</v>
      </c>
      <c r="B92" s="14" t="s">
        <v>66</v>
      </c>
      <c r="C92" s="96" t="s">
        <v>158</v>
      </c>
      <c r="D92" s="97"/>
      <c r="E92" s="97"/>
      <c r="F92" s="97"/>
      <c r="G92" s="14" t="s">
        <v>184</v>
      </c>
      <c r="H92" s="25">
        <v>2.82</v>
      </c>
      <c r="I92" s="25">
        <v>0</v>
      </c>
      <c r="J92" s="25">
        <f>H92*AO92</f>
        <v>0</v>
      </c>
      <c r="K92" s="25">
        <f>H92*AP92</f>
        <v>0</v>
      </c>
      <c r="L92" s="25">
        <f>H92*I92</f>
        <v>0</v>
      </c>
      <c r="M92" s="37" t="s">
        <v>199</v>
      </c>
      <c r="N92" s="5"/>
      <c r="Z92" s="44">
        <f>IF(AQ92="5",BJ92,0)</f>
        <v>0</v>
      </c>
      <c r="AB92" s="44">
        <f>IF(AQ92="1",BH92,0)</f>
        <v>0</v>
      </c>
      <c r="AC92" s="44">
        <f>IF(AQ92="1",BI92,0)</f>
        <v>0</v>
      </c>
      <c r="AD92" s="44">
        <f>IF(AQ92="7",BH92,0)</f>
        <v>0</v>
      </c>
      <c r="AE92" s="44">
        <f>IF(AQ92="7",BI92,0)</f>
        <v>0</v>
      </c>
      <c r="AF92" s="44">
        <f>IF(AQ92="2",BH92,0)</f>
        <v>0</v>
      </c>
      <c r="AG92" s="44">
        <f>IF(AQ92="2",BI92,0)</f>
        <v>0</v>
      </c>
      <c r="AH92" s="44">
        <f>IF(AQ92="0",BJ92,0)</f>
        <v>0</v>
      </c>
      <c r="AI92" s="43"/>
      <c r="AJ92" s="25">
        <f>IF(AN92=0,L92,0)</f>
        <v>0</v>
      </c>
      <c r="AK92" s="25">
        <f>IF(AN92=15,L92,0)</f>
        <v>0</v>
      </c>
      <c r="AL92" s="25">
        <f>IF(AN92=21,L92,0)</f>
        <v>0</v>
      </c>
      <c r="AN92" s="44">
        <v>21</v>
      </c>
      <c r="AO92" s="44">
        <f>I92*0.640938628158845</f>
        <v>0</v>
      </c>
      <c r="AP92" s="44">
        <f>I92*(1-0.640938628158845)</f>
        <v>0</v>
      </c>
      <c r="AQ92" s="45" t="s">
        <v>7</v>
      </c>
      <c r="AV92" s="44">
        <f>AW92+AX92</f>
        <v>0</v>
      </c>
      <c r="AW92" s="44">
        <f>H92*AO92</f>
        <v>0</v>
      </c>
      <c r="AX92" s="44">
        <f>H92*AP92</f>
        <v>0</v>
      </c>
      <c r="AY92" s="47" t="s">
        <v>219</v>
      </c>
      <c r="AZ92" s="47" t="s">
        <v>228</v>
      </c>
      <c r="BA92" s="43" t="s">
        <v>229</v>
      </c>
      <c r="BC92" s="44">
        <f>AW92+AX92</f>
        <v>0</v>
      </c>
      <c r="BD92" s="44">
        <f>I92/(100-BE92)*100</f>
        <v>0</v>
      </c>
      <c r="BE92" s="44">
        <v>0</v>
      </c>
      <c r="BF92" s="44">
        <f>92</f>
        <v>92</v>
      </c>
      <c r="BH92" s="25">
        <f>H92*AO92</f>
        <v>0</v>
      </c>
      <c r="BI92" s="25">
        <f>H92*AP92</f>
        <v>0</v>
      </c>
      <c r="BJ92" s="25">
        <f>H92*I92</f>
        <v>0</v>
      </c>
      <c r="BK92" s="25" t="s">
        <v>234</v>
      </c>
      <c r="BL92" s="44">
        <v>93</v>
      </c>
    </row>
    <row r="93" spans="1:64">
      <c r="A93" s="5"/>
      <c r="C93" s="18" t="s">
        <v>159</v>
      </c>
      <c r="F93" s="20"/>
      <c r="H93" s="26">
        <v>2.82</v>
      </c>
      <c r="M93" s="38"/>
      <c r="N93" s="5"/>
    </row>
    <row r="94" spans="1:64">
      <c r="A94" s="4" t="s">
        <v>30</v>
      </c>
      <c r="B94" s="14" t="s">
        <v>67</v>
      </c>
      <c r="C94" s="96" t="s">
        <v>160</v>
      </c>
      <c r="D94" s="97"/>
      <c r="E94" s="97"/>
      <c r="F94" s="97"/>
      <c r="G94" s="14" t="s">
        <v>186</v>
      </c>
      <c r="H94" s="25">
        <v>94</v>
      </c>
      <c r="I94" s="25">
        <v>0</v>
      </c>
      <c r="J94" s="25">
        <f>H94*AO94</f>
        <v>0</v>
      </c>
      <c r="K94" s="25">
        <f>H94*AP94</f>
        <v>0</v>
      </c>
      <c r="L94" s="25">
        <f>H94*I94</f>
        <v>0</v>
      </c>
      <c r="M94" s="37"/>
      <c r="N94" s="5"/>
      <c r="Z94" s="44">
        <f>IF(AQ94="5",BJ94,0)</f>
        <v>0</v>
      </c>
      <c r="AB94" s="44">
        <f>IF(AQ94="1",BH94,0)</f>
        <v>0</v>
      </c>
      <c r="AC94" s="44">
        <f>IF(AQ94="1",BI94,0)</f>
        <v>0</v>
      </c>
      <c r="AD94" s="44">
        <f>IF(AQ94="7",BH94,0)</f>
        <v>0</v>
      </c>
      <c r="AE94" s="44">
        <f>IF(AQ94="7",BI94,0)</f>
        <v>0</v>
      </c>
      <c r="AF94" s="44">
        <f>IF(AQ94="2",BH94,0)</f>
        <v>0</v>
      </c>
      <c r="AG94" s="44">
        <f>IF(AQ94="2",BI94,0)</f>
        <v>0</v>
      </c>
      <c r="AH94" s="44">
        <f>IF(AQ94="0",BJ94,0)</f>
        <v>0</v>
      </c>
      <c r="AI94" s="43"/>
      <c r="AJ94" s="25">
        <f>IF(AN94=0,L94,0)</f>
        <v>0</v>
      </c>
      <c r="AK94" s="25">
        <f>IF(AN94=15,L94,0)</f>
        <v>0</v>
      </c>
      <c r="AL94" s="25">
        <f>IF(AN94=21,L94,0)</f>
        <v>0</v>
      </c>
      <c r="AN94" s="44">
        <v>21</v>
      </c>
      <c r="AO94" s="44">
        <f>I94*0.5</f>
        <v>0</v>
      </c>
      <c r="AP94" s="44">
        <f>I94*(1-0.5)</f>
        <v>0</v>
      </c>
      <c r="AQ94" s="45" t="s">
        <v>7</v>
      </c>
      <c r="AV94" s="44">
        <f>AW94+AX94</f>
        <v>0</v>
      </c>
      <c r="AW94" s="44">
        <f>H94*AO94</f>
        <v>0</v>
      </c>
      <c r="AX94" s="44">
        <f>H94*AP94</f>
        <v>0</v>
      </c>
      <c r="AY94" s="47" t="s">
        <v>219</v>
      </c>
      <c r="AZ94" s="47" t="s">
        <v>228</v>
      </c>
      <c r="BA94" s="43" t="s">
        <v>229</v>
      </c>
      <c r="BC94" s="44">
        <f>AW94+AX94</f>
        <v>0</v>
      </c>
      <c r="BD94" s="44">
        <f>I94/(100-BE94)*100</f>
        <v>0</v>
      </c>
      <c r="BE94" s="44">
        <v>0</v>
      </c>
      <c r="BF94" s="44">
        <f>94</f>
        <v>94</v>
      </c>
      <c r="BH94" s="25">
        <f>H94*AO94</f>
        <v>0</v>
      </c>
      <c r="BI94" s="25">
        <f>H94*AP94</f>
        <v>0</v>
      </c>
      <c r="BJ94" s="25">
        <f>H94*I94</f>
        <v>0</v>
      </c>
      <c r="BK94" s="25" t="s">
        <v>234</v>
      </c>
      <c r="BL94" s="44">
        <v>93</v>
      </c>
    </row>
    <row r="95" spans="1:64">
      <c r="A95" s="5"/>
      <c r="C95" s="18" t="s">
        <v>161</v>
      </c>
      <c r="F95" s="20"/>
      <c r="H95" s="26">
        <v>94</v>
      </c>
      <c r="M95" s="38"/>
      <c r="N95" s="5"/>
    </row>
    <row r="96" spans="1:64">
      <c r="A96" s="6"/>
      <c r="B96" s="15" t="s">
        <v>68</v>
      </c>
      <c r="C96" s="98" t="s">
        <v>162</v>
      </c>
      <c r="D96" s="99"/>
      <c r="E96" s="99"/>
      <c r="F96" s="99"/>
      <c r="G96" s="23" t="s">
        <v>6</v>
      </c>
      <c r="H96" s="23" t="s">
        <v>6</v>
      </c>
      <c r="I96" s="23" t="s">
        <v>6</v>
      </c>
      <c r="J96" s="50">
        <f>SUM(J97:J103)</f>
        <v>0</v>
      </c>
      <c r="K96" s="50">
        <f>SUM(K97:K103)</f>
        <v>0</v>
      </c>
      <c r="L96" s="50">
        <f>SUM(L97:L103)</f>
        <v>0</v>
      </c>
      <c r="M96" s="39"/>
      <c r="N96" s="5"/>
      <c r="AI96" s="43"/>
      <c r="AS96" s="50">
        <f>SUM(AJ97:AJ103)</f>
        <v>0</v>
      </c>
      <c r="AT96" s="50">
        <f>SUM(AK97:AK103)</f>
        <v>0</v>
      </c>
      <c r="AU96" s="50">
        <f>SUM(AL97:AL103)</f>
        <v>0</v>
      </c>
    </row>
    <row r="97" spans="1:64">
      <c r="A97" s="4" t="s">
        <v>31</v>
      </c>
      <c r="B97" s="14" t="s">
        <v>69</v>
      </c>
      <c r="C97" s="96" t="s">
        <v>163</v>
      </c>
      <c r="D97" s="97"/>
      <c r="E97" s="97"/>
      <c r="F97" s="97"/>
      <c r="G97" s="14" t="s">
        <v>188</v>
      </c>
      <c r="H97" s="25">
        <v>86</v>
      </c>
      <c r="I97" s="25">
        <v>0</v>
      </c>
      <c r="J97" s="25">
        <f>H97*AO97</f>
        <v>0</v>
      </c>
      <c r="K97" s="25">
        <f>H97*AP97</f>
        <v>0</v>
      </c>
      <c r="L97" s="25">
        <f>H97*I97</f>
        <v>0</v>
      </c>
      <c r="M97" s="37" t="s">
        <v>199</v>
      </c>
      <c r="N97" s="5"/>
      <c r="Z97" s="44">
        <f>IF(AQ97="5",BJ97,0)</f>
        <v>0</v>
      </c>
      <c r="AB97" s="44">
        <f>IF(AQ97="1",BH97,0)</f>
        <v>0</v>
      </c>
      <c r="AC97" s="44">
        <f>IF(AQ97="1",BI97,0)</f>
        <v>0</v>
      </c>
      <c r="AD97" s="44">
        <f>IF(AQ97="7",BH97,0)</f>
        <v>0</v>
      </c>
      <c r="AE97" s="44">
        <f>IF(AQ97="7",BI97,0)</f>
        <v>0</v>
      </c>
      <c r="AF97" s="44">
        <f>IF(AQ97="2",BH97,0)</f>
        <v>0</v>
      </c>
      <c r="AG97" s="44">
        <f>IF(AQ97="2",BI97,0)</f>
        <v>0</v>
      </c>
      <c r="AH97" s="44">
        <f>IF(AQ97="0",BJ97,0)</f>
        <v>0</v>
      </c>
      <c r="AI97" s="43"/>
      <c r="AJ97" s="25">
        <f>IF(AN97=0,L97,0)</f>
        <v>0</v>
      </c>
      <c r="AK97" s="25">
        <f>IF(AN97=15,L97,0)</f>
        <v>0</v>
      </c>
      <c r="AL97" s="25">
        <f>IF(AN97=21,L97,0)</f>
        <v>0</v>
      </c>
      <c r="AN97" s="44">
        <v>21</v>
      </c>
      <c r="AO97" s="44">
        <f>I97*0.567365032455539</f>
        <v>0</v>
      </c>
      <c r="AP97" s="44">
        <f>I97*(1-0.567365032455539)</f>
        <v>0</v>
      </c>
      <c r="AQ97" s="45" t="s">
        <v>7</v>
      </c>
      <c r="AV97" s="44">
        <f>AW97+AX97</f>
        <v>0</v>
      </c>
      <c r="AW97" s="44">
        <f>H97*AO97</f>
        <v>0</v>
      </c>
      <c r="AX97" s="44">
        <f>H97*AP97</f>
        <v>0</v>
      </c>
      <c r="AY97" s="47" t="s">
        <v>220</v>
      </c>
      <c r="AZ97" s="47" t="s">
        <v>228</v>
      </c>
      <c r="BA97" s="43" t="s">
        <v>229</v>
      </c>
      <c r="BC97" s="44">
        <f>AW97+AX97</f>
        <v>0</v>
      </c>
      <c r="BD97" s="44">
        <f>I97/(100-BE97)*100</f>
        <v>0</v>
      </c>
      <c r="BE97" s="44">
        <v>0</v>
      </c>
      <c r="BF97" s="44">
        <f>97</f>
        <v>97</v>
      </c>
      <c r="BH97" s="25">
        <f>H97*AO97</f>
        <v>0</v>
      </c>
      <c r="BI97" s="25">
        <f>H97*AP97</f>
        <v>0</v>
      </c>
      <c r="BJ97" s="25">
        <f>H97*I97</f>
        <v>0</v>
      </c>
      <c r="BK97" s="25" t="s">
        <v>234</v>
      </c>
      <c r="BL97" s="44">
        <v>95</v>
      </c>
    </row>
    <row r="98" spans="1:64">
      <c r="A98" s="5"/>
      <c r="C98" s="18" t="s">
        <v>164</v>
      </c>
      <c r="F98" s="20"/>
      <c r="H98" s="26">
        <v>86</v>
      </c>
      <c r="M98" s="38"/>
      <c r="N98" s="5"/>
    </row>
    <row r="99" spans="1:64">
      <c r="A99" s="7" t="s">
        <v>32</v>
      </c>
      <c r="B99" s="16" t="s">
        <v>70</v>
      </c>
      <c r="C99" s="100" t="s">
        <v>165</v>
      </c>
      <c r="D99" s="101"/>
      <c r="E99" s="101"/>
      <c r="F99" s="101"/>
      <c r="G99" s="16" t="s">
        <v>188</v>
      </c>
      <c r="H99" s="27">
        <v>86</v>
      </c>
      <c r="I99" s="27">
        <v>0</v>
      </c>
      <c r="J99" s="27">
        <f>H99*AO99</f>
        <v>0</v>
      </c>
      <c r="K99" s="27">
        <f>H99*AP99</f>
        <v>0</v>
      </c>
      <c r="L99" s="27">
        <f>H99*I99</f>
        <v>0</v>
      </c>
      <c r="M99" s="40" t="s">
        <v>199</v>
      </c>
      <c r="N99" s="5"/>
      <c r="Z99" s="44">
        <f>IF(AQ99="5",BJ99,0)</f>
        <v>0</v>
      </c>
      <c r="AB99" s="44">
        <f>IF(AQ99="1",BH99,0)</f>
        <v>0</v>
      </c>
      <c r="AC99" s="44">
        <f>IF(AQ99="1",BI99,0)</f>
        <v>0</v>
      </c>
      <c r="AD99" s="44">
        <f>IF(AQ99="7",BH99,0)</f>
        <v>0</v>
      </c>
      <c r="AE99" s="44">
        <f>IF(AQ99="7",BI99,0)</f>
        <v>0</v>
      </c>
      <c r="AF99" s="44">
        <f>IF(AQ99="2",BH99,0)</f>
        <v>0</v>
      </c>
      <c r="AG99" s="44">
        <f>IF(AQ99="2",BI99,0)</f>
        <v>0</v>
      </c>
      <c r="AH99" s="44">
        <f>IF(AQ99="0",BJ99,0)</f>
        <v>0</v>
      </c>
      <c r="AI99" s="43"/>
      <c r="AJ99" s="27">
        <f>IF(AN99=0,L99,0)</f>
        <v>0</v>
      </c>
      <c r="AK99" s="27">
        <f>IF(AN99=15,L99,0)</f>
        <v>0</v>
      </c>
      <c r="AL99" s="27">
        <f>IF(AN99=21,L99,0)</f>
        <v>0</v>
      </c>
      <c r="AN99" s="44">
        <v>21</v>
      </c>
      <c r="AO99" s="44">
        <f>I99*1</f>
        <v>0</v>
      </c>
      <c r="AP99" s="44">
        <f>I99*(1-1)</f>
        <v>0</v>
      </c>
      <c r="AQ99" s="46" t="s">
        <v>7</v>
      </c>
      <c r="AV99" s="44">
        <f>AW99+AX99</f>
        <v>0</v>
      </c>
      <c r="AW99" s="44">
        <f>H99*AO99</f>
        <v>0</v>
      </c>
      <c r="AX99" s="44">
        <f>H99*AP99</f>
        <v>0</v>
      </c>
      <c r="AY99" s="47" t="s">
        <v>220</v>
      </c>
      <c r="AZ99" s="47" t="s">
        <v>228</v>
      </c>
      <c r="BA99" s="43" t="s">
        <v>229</v>
      </c>
      <c r="BC99" s="44">
        <f>AW99+AX99</f>
        <v>0</v>
      </c>
      <c r="BD99" s="44">
        <f>I99/(100-BE99)*100</f>
        <v>0</v>
      </c>
      <c r="BE99" s="44">
        <v>0</v>
      </c>
      <c r="BF99" s="44">
        <f>99</f>
        <v>99</v>
      </c>
      <c r="BH99" s="27">
        <f>H99*AO99</f>
        <v>0</v>
      </c>
      <c r="BI99" s="27">
        <f>H99*AP99</f>
        <v>0</v>
      </c>
      <c r="BJ99" s="27">
        <f>H99*I99</f>
        <v>0</v>
      </c>
      <c r="BK99" s="27" t="s">
        <v>235</v>
      </c>
      <c r="BL99" s="44">
        <v>95</v>
      </c>
    </row>
    <row r="100" spans="1:64">
      <c r="A100" s="5"/>
      <c r="C100" s="18" t="s">
        <v>164</v>
      </c>
      <c r="F100" s="20"/>
      <c r="H100" s="26">
        <v>86</v>
      </c>
      <c r="M100" s="38"/>
      <c r="N100" s="5"/>
    </row>
    <row r="101" spans="1:64">
      <c r="A101" s="7" t="s">
        <v>33</v>
      </c>
      <c r="B101" s="16" t="s">
        <v>71</v>
      </c>
      <c r="C101" s="100" t="s">
        <v>166</v>
      </c>
      <c r="D101" s="101"/>
      <c r="E101" s="101"/>
      <c r="F101" s="101"/>
      <c r="G101" s="16" t="s">
        <v>188</v>
      </c>
      <c r="H101" s="27">
        <v>86</v>
      </c>
      <c r="I101" s="27">
        <v>0</v>
      </c>
      <c r="J101" s="27">
        <f>H101*AO101</f>
        <v>0</v>
      </c>
      <c r="K101" s="27">
        <f>H101*AP101</f>
        <v>0</v>
      </c>
      <c r="L101" s="27">
        <f>H101*I101</f>
        <v>0</v>
      </c>
      <c r="M101" s="40" t="s">
        <v>199</v>
      </c>
      <c r="N101" s="5"/>
      <c r="Z101" s="44">
        <f>IF(AQ101="5",BJ101,0)</f>
        <v>0</v>
      </c>
      <c r="AB101" s="44">
        <f>IF(AQ101="1",BH101,0)</f>
        <v>0</v>
      </c>
      <c r="AC101" s="44">
        <f>IF(AQ101="1",BI101,0)</f>
        <v>0</v>
      </c>
      <c r="AD101" s="44">
        <f>IF(AQ101="7",BH101,0)</f>
        <v>0</v>
      </c>
      <c r="AE101" s="44">
        <f>IF(AQ101="7",BI101,0)</f>
        <v>0</v>
      </c>
      <c r="AF101" s="44">
        <f>IF(AQ101="2",BH101,0)</f>
        <v>0</v>
      </c>
      <c r="AG101" s="44">
        <f>IF(AQ101="2",BI101,0)</f>
        <v>0</v>
      </c>
      <c r="AH101" s="44">
        <f>IF(AQ101="0",BJ101,0)</f>
        <v>0</v>
      </c>
      <c r="AI101" s="43"/>
      <c r="AJ101" s="27">
        <f>IF(AN101=0,L101,0)</f>
        <v>0</v>
      </c>
      <c r="AK101" s="27">
        <f>IF(AN101=15,L101,0)</f>
        <v>0</v>
      </c>
      <c r="AL101" s="27">
        <f>IF(AN101=21,L101,0)</f>
        <v>0</v>
      </c>
      <c r="AN101" s="44">
        <v>21</v>
      </c>
      <c r="AO101" s="44">
        <f>I101*1</f>
        <v>0</v>
      </c>
      <c r="AP101" s="44">
        <f>I101*(1-1)</f>
        <v>0</v>
      </c>
      <c r="AQ101" s="46" t="s">
        <v>7</v>
      </c>
      <c r="AV101" s="44">
        <f>AW101+AX101</f>
        <v>0</v>
      </c>
      <c r="AW101" s="44">
        <f>H101*AO101</f>
        <v>0</v>
      </c>
      <c r="AX101" s="44">
        <f>H101*AP101</f>
        <v>0</v>
      </c>
      <c r="AY101" s="47" t="s">
        <v>220</v>
      </c>
      <c r="AZ101" s="47" t="s">
        <v>228</v>
      </c>
      <c r="BA101" s="43" t="s">
        <v>229</v>
      </c>
      <c r="BC101" s="44">
        <f>AW101+AX101</f>
        <v>0</v>
      </c>
      <c r="BD101" s="44">
        <f>I101/(100-BE101)*100</f>
        <v>0</v>
      </c>
      <c r="BE101" s="44">
        <v>0</v>
      </c>
      <c r="BF101" s="44">
        <f>101</f>
        <v>101</v>
      </c>
      <c r="BH101" s="27">
        <f>H101*AO101</f>
        <v>0</v>
      </c>
      <c r="BI101" s="27">
        <f>H101*AP101</f>
        <v>0</v>
      </c>
      <c r="BJ101" s="27">
        <f>H101*I101</f>
        <v>0</v>
      </c>
      <c r="BK101" s="27" t="s">
        <v>235</v>
      </c>
      <c r="BL101" s="44">
        <v>95</v>
      </c>
    </row>
    <row r="102" spans="1:64">
      <c r="A102" s="5"/>
      <c r="C102" s="18" t="s">
        <v>164</v>
      </c>
      <c r="F102" s="20"/>
      <c r="H102" s="26">
        <v>86</v>
      </c>
      <c r="M102" s="38"/>
      <c r="N102" s="5"/>
    </row>
    <row r="103" spans="1:64">
      <c r="A103" s="4" t="s">
        <v>34</v>
      </c>
      <c r="B103" s="14" t="s">
        <v>72</v>
      </c>
      <c r="C103" s="96" t="s">
        <v>167</v>
      </c>
      <c r="D103" s="97"/>
      <c r="E103" s="97"/>
      <c r="F103" s="97"/>
      <c r="G103" s="14" t="s">
        <v>188</v>
      </c>
      <c r="H103" s="25">
        <v>86</v>
      </c>
      <c r="I103" s="25">
        <v>0</v>
      </c>
      <c r="J103" s="25">
        <f>H103*AO103</f>
        <v>0</v>
      </c>
      <c r="K103" s="25">
        <f>H103*AP103</f>
        <v>0</v>
      </c>
      <c r="L103" s="25">
        <f>H103*I103</f>
        <v>0</v>
      </c>
      <c r="M103" s="37"/>
      <c r="N103" s="5"/>
      <c r="Z103" s="44">
        <f>IF(AQ103="5",BJ103,0)</f>
        <v>0</v>
      </c>
      <c r="AB103" s="44">
        <f>IF(AQ103="1",BH103,0)</f>
        <v>0</v>
      </c>
      <c r="AC103" s="44">
        <f>IF(AQ103="1",BI103,0)</f>
        <v>0</v>
      </c>
      <c r="AD103" s="44">
        <f>IF(AQ103="7",BH103,0)</f>
        <v>0</v>
      </c>
      <c r="AE103" s="44">
        <f>IF(AQ103="7",BI103,0)</f>
        <v>0</v>
      </c>
      <c r="AF103" s="44">
        <f>IF(AQ103="2",BH103,0)</f>
        <v>0</v>
      </c>
      <c r="AG103" s="44">
        <f>IF(AQ103="2",BI103,0)</f>
        <v>0</v>
      </c>
      <c r="AH103" s="44">
        <f>IF(AQ103="0",BJ103,0)</f>
        <v>0</v>
      </c>
      <c r="AI103" s="43"/>
      <c r="AJ103" s="25">
        <f>IF(AN103=0,L103,0)</f>
        <v>0</v>
      </c>
      <c r="AK103" s="25">
        <f>IF(AN103=15,L103,0)</f>
        <v>0</v>
      </c>
      <c r="AL103" s="25">
        <f>IF(AN103=21,L103,0)</f>
        <v>0</v>
      </c>
      <c r="AN103" s="44">
        <v>21</v>
      </c>
      <c r="AO103" s="44">
        <f>I103*0.45562</f>
        <v>0</v>
      </c>
      <c r="AP103" s="44">
        <f>I103*(1-0.45562)</f>
        <v>0</v>
      </c>
      <c r="AQ103" s="45" t="s">
        <v>7</v>
      </c>
      <c r="AV103" s="44">
        <f>AW103+AX103</f>
        <v>0</v>
      </c>
      <c r="AW103" s="44">
        <f>H103*AO103</f>
        <v>0</v>
      </c>
      <c r="AX103" s="44">
        <f>H103*AP103</f>
        <v>0</v>
      </c>
      <c r="AY103" s="47" t="s">
        <v>220</v>
      </c>
      <c r="AZ103" s="47" t="s">
        <v>228</v>
      </c>
      <c r="BA103" s="43" t="s">
        <v>229</v>
      </c>
      <c r="BC103" s="44">
        <f>AW103+AX103</f>
        <v>0</v>
      </c>
      <c r="BD103" s="44">
        <f>I103/(100-BE103)*100</f>
        <v>0</v>
      </c>
      <c r="BE103" s="44">
        <v>0</v>
      </c>
      <c r="BF103" s="44">
        <f>103</f>
        <v>103</v>
      </c>
      <c r="BH103" s="25">
        <f>H103*AO103</f>
        <v>0</v>
      </c>
      <c r="BI103" s="25">
        <f>H103*AP103</f>
        <v>0</v>
      </c>
      <c r="BJ103" s="25">
        <f>H103*I103</f>
        <v>0</v>
      </c>
      <c r="BK103" s="25" t="s">
        <v>234</v>
      </c>
      <c r="BL103" s="44">
        <v>95</v>
      </c>
    </row>
    <row r="104" spans="1:64">
      <c r="A104" s="5"/>
      <c r="C104" s="18" t="s">
        <v>164</v>
      </c>
      <c r="F104" s="20"/>
      <c r="H104" s="26">
        <v>86</v>
      </c>
      <c r="M104" s="38"/>
      <c r="N104" s="5"/>
    </row>
    <row r="105" spans="1:64">
      <c r="A105" s="6"/>
      <c r="B105" s="15" t="s">
        <v>73</v>
      </c>
      <c r="C105" s="98" t="s">
        <v>168</v>
      </c>
      <c r="D105" s="99"/>
      <c r="E105" s="99"/>
      <c r="F105" s="99"/>
      <c r="G105" s="23" t="s">
        <v>6</v>
      </c>
      <c r="H105" s="23" t="s">
        <v>6</v>
      </c>
      <c r="I105" s="23" t="s">
        <v>6</v>
      </c>
      <c r="J105" s="50">
        <f>SUM(J106:J106)</f>
        <v>0</v>
      </c>
      <c r="K105" s="50">
        <f>SUM(K106:K106)</f>
        <v>0</v>
      </c>
      <c r="L105" s="50">
        <f>SUM(L106:L106)</f>
        <v>0</v>
      </c>
      <c r="M105" s="39"/>
      <c r="N105" s="5"/>
      <c r="AI105" s="43"/>
      <c r="AS105" s="50">
        <f>SUM(AJ106:AJ106)</f>
        <v>0</v>
      </c>
      <c r="AT105" s="50">
        <f>SUM(AK106:AK106)</f>
        <v>0</v>
      </c>
      <c r="AU105" s="50">
        <f>SUM(AL106:AL106)</f>
        <v>0</v>
      </c>
    </row>
    <row r="106" spans="1:64">
      <c r="A106" s="4" t="s">
        <v>35</v>
      </c>
      <c r="B106" s="14" t="s">
        <v>74</v>
      </c>
      <c r="C106" s="96" t="s">
        <v>169</v>
      </c>
      <c r="D106" s="97"/>
      <c r="E106" s="97"/>
      <c r="F106" s="97"/>
      <c r="G106" s="14" t="s">
        <v>185</v>
      </c>
      <c r="H106" s="25">
        <v>197.91667000000001</v>
      </c>
      <c r="I106" s="25">
        <v>0</v>
      </c>
      <c r="J106" s="25">
        <f>H106*AO106</f>
        <v>0</v>
      </c>
      <c r="K106" s="25">
        <f>H106*AP106</f>
        <v>0</v>
      </c>
      <c r="L106" s="25">
        <f>H106*I106</f>
        <v>0</v>
      </c>
      <c r="M106" s="37" t="s">
        <v>199</v>
      </c>
      <c r="N106" s="5"/>
      <c r="Z106" s="44">
        <f>IF(AQ106="5",BJ106,0)</f>
        <v>0</v>
      </c>
      <c r="AB106" s="44">
        <f>IF(AQ106="1",BH106,0)</f>
        <v>0</v>
      </c>
      <c r="AC106" s="44">
        <f>IF(AQ106="1",BI106,0)</f>
        <v>0</v>
      </c>
      <c r="AD106" s="44">
        <f>IF(AQ106="7",BH106,0)</f>
        <v>0</v>
      </c>
      <c r="AE106" s="44">
        <f>IF(AQ106="7",BI106,0)</f>
        <v>0</v>
      </c>
      <c r="AF106" s="44">
        <f>IF(AQ106="2",BH106,0)</f>
        <v>0</v>
      </c>
      <c r="AG106" s="44">
        <f>IF(AQ106="2",BI106,0)</f>
        <v>0</v>
      </c>
      <c r="AH106" s="44">
        <f>IF(AQ106="0",BJ106,0)</f>
        <v>0</v>
      </c>
      <c r="AI106" s="43"/>
      <c r="AJ106" s="25">
        <f>IF(AN106=0,L106,0)</f>
        <v>0</v>
      </c>
      <c r="AK106" s="25">
        <f>IF(AN106=15,L106,0)</f>
        <v>0</v>
      </c>
      <c r="AL106" s="25">
        <f>IF(AN106=21,L106,0)</f>
        <v>0</v>
      </c>
      <c r="AN106" s="44">
        <v>21</v>
      </c>
      <c r="AO106" s="44">
        <f>I106*0</f>
        <v>0</v>
      </c>
      <c r="AP106" s="44">
        <f>I106*(1-0)</f>
        <v>0</v>
      </c>
      <c r="AQ106" s="45" t="s">
        <v>11</v>
      </c>
      <c r="AV106" s="44">
        <f>AW106+AX106</f>
        <v>0</v>
      </c>
      <c r="AW106" s="44">
        <f>H106*AO106</f>
        <v>0</v>
      </c>
      <c r="AX106" s="44">
        <f>H106*AP106</f>
        <v>0</v>
      </c>
      <c r="AY106" s="47" t="s">
        <v>221</v>
      </c>
      <c r="AZ106" s="47" t="s">
        <v>228</v>
      </c>
      <c r="BA106" s="43" t="s">
        <v>229</v>
      </c>
      <c r="BC106" s="44">
        <f>AW106+AX106</f>
        <v>0</v>
      </c>
      <c r="BD106" s="44">
        <f>I106/(100-BE106)*100</f>
        <v>0</v>
      </c>
      <c r="BE106" s="44">
        <v>0</v>
      </c>
      <c r="BF106" s="44">
        <f>106</f>
        <v>106</v>
      </c>
      <c r="BH106" s="25">
        <f>H106*AO106</f>
        <v>0</v>
      </c>
      <c r="BI106" s="25">
        <f>H106*AP106</f>
        <v>0</v>
      </c>
      <c r="BJ106" s="25">
        <f>H106*I106</f>
        <v>0</v>
      </c>
      <c r="BK106" s="25" t="s">
        <v>234</v>
      </c>
      <c r="BL106" s="44" t="s">
        <v>73</v>
      </c>
    </row>
    <row r="107" spans="1:64">
      <c r="A107" s="8"/>
      <c r="B107" s="17"/>
      <c r="C107" s="19" t="s">
        <v>170</v>
      </c>
      <c r="D107" s="17"/>
      <c r="E107" s="17"/>
      <c r="F107" s="21"/>
      <c r="G107" s="17"/>
      <c r="H107" s="28">
        <v>197.91667000000001</v>
      </c>
      <c r="I107" s="17"/>
      <c r="J107" s="17"/>
      <c r="K107" s="17"/>
      <c r="L107" s="17"/>
      <c r="M107" s="41"/>
      <c r="N107" s="5"/>
    </row>
    <row r="108" spans="1:64">
      <c r="A108" s="9"/>
      <c r="B108" s="9"/>
      <c r="C108" s="9"/>
      <c r="D108" s="9"/>
      <c r="E108" s="9"/>
      <c r="F108" s="9"/>
      <c r="G108" s="9"/>
      <c r="H108" s="9"/>
      <c r="I108" s="9"/>
      <c r="J108" s="102" t="s">
        <v>194</v>
      </c>
      <c r="K108" s="103"/>
      <c r="L108" s="51">
        <f>L12+L17+L24+L29+L32+L50+L53+L56+L71+L91+L96+L105</f>
        <v>0</v>
      </c>
      <c r="M108" s="9"/>
    </row>
    <row r="109" spans="1:64" ht="11.25" customHeight="1">
      <c r="A109" s="10" t="s">
        <v>36</v>
      </c>
    </row>
    <row r="110" spans="1:64">
      <c r="A110" s="80"/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</row>
  </sheetData>
  <mergeCells count="71">
    <mergeCell ref="C105:F105"/>
    <mergeCell ref="C106:F106"/>
    <mergeCell ref="J108:K108"/>
    <mergeCell ref="A110:M110"/>
    <mergeCell ref="C94:F94"/>
    <mergeCell ref="C96:F96"/>
    <mergeCell ref="C97:F97"/>
    <mergeCell ref="C99:F99"/>
    <mergeCell ref="C101:F101"/>
    <mergeCell ref="C103:F103"/>
    <mergeCell ref="C83:F83"/>
    <mergeCell ref="C85:F85"/>
    <mergeCell ref="C87:F87"/>
    <mergeCell ref="C89:F89"/>
    <mergeCell ref="C91:F91"/>
    <mergeCell ref="C92:F92"/>
    <mergeCell ref="C71:F71"/>
    <mergeCell ref="C72:F72"/>
    <mergeCell ref="C75:F75"/>
    <mergeCell ref="C77:F77"/>
    <mergeCell ref="C79:F79"/>
    <mergeCell ref="C81:F81"/>
    <mergeCell ref="C50:F50"/>
    <mergeCell ref="C51:F51"/>
    <mergeCell ref="C53:F53"/>
    <mergeCell ref="C54:F54"/>
    <mergeCell ref="C56:F56"/>
    <mergeCell ref="C57:F57"/>
    <mergeCell ref="C27:F27"/>
    <mergeCell ref="C29:F29"/>
    <mergeCell ref="C30:F30"/>
    <mergeCell ref="C32:F32"/>
    <mergeCell ref="C33:F33"/>
    <mergeCell ref="C48:F48"/>
    <mergeCell ref="C17:F17"/>
    <mergeCell ref="C18:F18"/>
    <mergeCell ref="C20:F20"/>
    <mergeCell ref="C22:F22"/>
    <mergeCell ref="C24:F24"/>
    <mergeCell ref="C25:F25"/>
    <mergeCell ref="C10:F10"/>
    <mergeCell ref="J10:L10"/>
    <mergeCell ref="C11:F11"/>
    <mergeCell ref="C12:F12"/>
    <mergeCell ref="C13:F13"/>
    <mergeCell ref="C15:F15"/>
    <mergeCell ref="A8:B9"/>
    <mergeCell ref="C8:C9"/>
    <mergeCell ref="D8:D9"/>
    <mergeCell ref="E8:E9"/>
    <mergeCell ref="F8:F9"/>
    <mergeCell ref="G8:M9"/>
    <mergeCell ref="A6:B7"/>
    <mergeCell ref="C6:C7"/>
    <mergeCell ref="D6:D7"/>
    <mergeCell ref="E6:E7"/>
    <mergeCell ref="F6:F7"/>
    <mergeCell ref="G6:M7"/>
    <mergeCell ref="A4:B5"/>
    <mergeCell ref="C4:C5"/>
    <mergeCell ref="D4:D5"/>
    <mergeCell ref="E4:E5"/>
    <mergeCell ref="F4:F5"/>
    <mergeCell ref="G4:M5"/>
    <mergeCell ref="A1:M1"/>
    <mergeCell ref="A2:B3"/>
    <mergeCell ref="C2:C3"/>
    <mergeCell ref="D2:D3"/>
    <mergeCell ref="E2:E3"/>
    <mergeCell ref="F2:F3"/>
    <mergeCell ref="G2:M3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workbookViewId="0"/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>
      <c r="A1" s="66"/>
      <c r="B1" s="17"/>
      <c r="C1" s="104" t="s">
        <v>252</v>
      </c>
      <c r="D1" s="68"/>
      <c r="E1" s="68"/>
      <c r="F1" s="68"/>
      <c r="G1" s="68"/>
      <c r="H1" s="68"/>
      <c r="I1" s="68"/>
    </row>
    <row r="2" spans="1:10">
      <c r="A2" s="69" t="s">
        <v>1</v>
      </c>
      <c r="B2" s="70"/>
      <c r="C2" s="73" t="str">
        <f>'Stavební rozpočet'!C2</f>
        <v>AREÁL HAMR - SBĚRNÝ DVŮR - dokumentace pro provedení stavby</v>
      </c>
      <c r="D2" s="103"/>
      <c r="E2" s="76" t="s">
        <v>176</v>
      </c>
      <c r="F2" s="76" t="str">
        <f>'Stavební rozpočet'!G2</f>
        <v> </v>
      </c>
      <c r="G2" s="70"/>
      <c r="H2" s="76" t="s">
        <v>277</v>
      </c>
      <c r="I2" s="105"/>
      <c r="J2" s="5"/>
    </row>
    <row r="3" spans="1:10" ht="25.7" customHeight="1">
      <c r="A3" s="71"/>
      <c r="B3" s="72"/>
      <c r="C3" s="74"/>
      <c r="D3" s="74"/>
      <c r="E3" s="72"/>
      <c r="F3" s="72"/>
      <c r="G3" s="72"/>
      <c r="H3" s="72"/>
      <c r="I3" s="78"/>
      <c r="J3" s="5"/>
    </row>
    <row r="4" spans="1:10">
      <c r="A4" s="79" t="s">
        <v>2</v>
      </c>
      <c r="B4" s="72"/>
      <c r="C4" s="80" t="str">
        <f>'Stavební rozpočet'!C4</f>
        <v>SO 02  NÁJEZDOVÁ RAMPA</v>
      </c>
      <c r="D4" s="72"/>
      <c r="E4" s="80" t="s">
        <v>177</v>
      </c>
      <c r="F4" s="80" t="str">
        <f>'Stavební rozpočet'!G4</f>
        <v> </v>
      </c>
      <c r="G4" s="72"/>
      <c r="H4" s="80" t="s">
        <v>277</v>
      </c>
      <c r="I4" s="106"/>
      <c r="J4" s="5"/>
    </row>
    <row r="5" spans="1:10">
      <c r="A5" s="71"/>
      <c r="B5" s="72"/>
      <c r="C5" s="72"/>
      <c r="D5" s="72"/>
      <c r="E5" s="72"/>
      <c r="F5" s="72"/>
      <c r="G5" s="72"/>
      <c r="H5" s="72"/>
      <c r="I5" s="78"/>
      <c r="J5" s="5"/>
    </row>
    <row r="6" spans="1:10">
      <c r="A6" s="79" t="s">
        <v>3</v>
      </c>
      <c r="B6" s="72"/>
      <c r="C6" s="80" t="str">
        <f>'Stavební rozpočet'!C6</f>
        <v>Hamr</v>
      </c>
      <c r="D6" s="72"/>
      <c r="E6" s="80" t="s">
        <v>178</v>
      </c>
      <c r="F6" s="80" t="str">
        <f>'Stavební rozpočet'!G6</f>
        <v> </v>
      </c>
      <c r="G6" s="72"/>
      <c r="H6" s="80" t="s">
        <v>277</v>
      </c>
      <c r="I6" s="106"/>
      <c r="J6" s="5"/>
    </row>
    <row r="7" spans="1:10">
      <c r="A7" s="71"/>
      <c r="B7" s="72"/>
      <c r="C7" s="72"/>
      <c r="D7" s="72"/>
      <c r="E7" s="72"/>
      <c r="F7" s="72"/>
      <c r="G7" s="72"/>
      <c r="H7" s="72"/>
      <c r="I7" s="78"/>
      <c r="J7" s="5"/>
    </row>
    <row r="8" spans="1:10">
      <c r="A8" s="79" t="s">
        <v>172</v>
      </c>
      <c r="B8" s="72"/>
      <c r="C8" s="80" t="str">
        <f>'Stavební rozpočet'!E4</f>
        <v xml:space="preserve"> </v>
      </c>
      <c r="D8" s="72"/>
      <c r="E8" s="80" t="s">
        <v>173</v>
      </c>
      <c r="F8" s="80" t="str">
        <f>'Stavební rozpočet'!E6</f>
        <v xml:space="preserve"> </v>
      </c>
      <c r="G8" s="72"/>
      <c r="H8" s="81" t="s">
        <v>278</v>
      </c>
      <c r="I8" s="106" t="s">
        <v>35</v>
      </c>
      <c r="J8" s="5"/>
    </row>
    <row r="9" spans="1:10">
      <c r="A9" s="71"/>
      <c r="B9" s="72"/>
      <c r="C9" s="72"/>
      <c r="D9" s="72"/>
      <c r="E9" s="72"/>
      <c r="F9" s="72"/>
      <c r="G9" s="72"/>
      <c r="H9" s="72"/>
      <c r="I9" s="78"/>
      <c r="J9" s="5"/>
    </row>
    <row r="10" spans="1:10">
      <c r="A10" s="79" t="s">
        <v>4</v>
      </c>
      <c r="B10" s="72"/>
      <c r="C10" s="80" t="str">
        <f>'Stavební rozpočet'!C8</f>
        <v xml:space="preserve"> </v>
      </c>
      <c r="D10" s="72"/>
      <c r="E10" s="80" t="s">
        <v>179</v>
      </c>
      <c r="F10" s="80" t="str">
        <f>'Stavební rozpočet'!G8</f>
        <v>Kamila Možná, 604833924</v>
      </c>
      <c r="G10" s="72"/>
      <c r="H10" s="81" t="s">
        <v>279</v>
      </c>
      <c r="I10" s="109" t="str">
        <f>'Stavební rozpočet'!E8</f>
        <v>31.05.2022</v>
      </c>
      <c r="J10" s="5"/>
    </row>
    <row r="11" spans="1:10">
      <c r="A11" s="107"/>
      <c r="B11" s="108"/>
      <c r="C11" s="108"/>
      <c r="D11" s="108"/>
      <c r="E11" s="108"/>
      <c r="F11" s="108"/>
      <c r="G11" s="108"/>
      <c r="H11" s="108"/>
      <c r="I11" s="110"/>
      <c r="J11" s="5"/>
    </row>
    <row r="12" spans="1:10" ht="23.45" customHeight="1">
      <c r="A12" s="111" t="s">
        <v>237</v>
      </c>
      <c r="B12" s="112"/>
      <c r="C12" s="112"/>
      <c r="D12" s="112"/>
      <c r="E12" s="112"/>
      <c r="F12" s="112"/>
      <c r="G12" s="112"/>
      <c r="H12" s="112"/>
      <c r="I12" s="112"/>
    </row>
    <row r="13" spans="1:10" ht="26.45" customHeight="1">
      <c r="A13" s="52" t="s">
        <v>238</v>
      </c>
      <c r="B13" s="113" t="s">
        <v>250</v>
      </c>
      <c r="C13" s="114"/>
      <c r="D13" s="52" t="s">
        <v>253</v>
      </c>
      <c r="E13" s="113" t="s">
        <v>262</v>
      </c>
      <c r="F13" s="114"/>
      <c r="G13" s="52" t="s">
        <v>263</v>
      </c>
      <c r="H13" s="113" t="s">
        <v>280</v>
      </c>
      <c r="I13" s="114"/>
      <c r="J13" s="5"/>
    </row>
    <row r="14" spans="1:10" ht="15.2" customHeight="1">
      <c r="A14" s="53" t="s">
        <v>239</v>
      </c>
      <c r="B14" s="57" t="s">
        <v>251</v>
      </c>
      <c r="C14" s="60">
        <f>SUM('Stavební rozpočet'!AB12:AB107)</f>
        <v>0</v>
      </c>
      <c r="D14" s="115" t="s">
        <v>254</v>
      </c>
      <c r="E14" s="116"/>
      <c r="F14" s="60">
        <v>0</v>
      </c>
      <c r="G14" s="115" t="s">
        <v>264</v>
      </c>
      <c r="H14" s="116"/>
      <c r="I14" s="61" t="s">
        <v>281</v>
      </c>
      <c r="J14" s="5"/>
    </row>
    <row r="15" spans="1:10" ht="15.2" customHeight="1">
      <c r="A15" s="54"/>
      <c r="B15" s="57" t="s">
        <v>195</v>
      </c>
      <c r="C15" s="60">
        <f>SUM('Stavební rozpočet'!AC12:AC107)</f>
        <v>0</v>
      </c>
      <c r="D15" s="115" t="s">
        <v>255</v>
      </c>
      <c r="E15" s="116"/>
      <c r="F15" s="60">
        <v>0</v>
      </c>
      <c r="G15" s="115" t="s">
        <v>265</v>
      </c>
      <c r="H15" s="116"/>
      <c r="I15" s="61" t="s">
        <v>281</v>
      </c>
      <c r="J15" s="5"/>
    </row>
    <row r="16" spans="1:10" ht="15.2" customHeight="1">
      <c r="A16" s="53" t="s">
        <v>240</v>
      </c>
      <c r="B16" s="57" t="s">
        <v>251</v>
      </c>
      <c r="C16" s="60">
        <f>SUM('Stavební rozpočet'!AD12:AD107)</f>
        <v>0</v>
      </c>
      <c r="D16" s="115" t="s">
        <v>256</v>
      </c>
      <c r="E16" s="116"/>
      <c r="F16" s="60">
        <v>0</v>
      </c>
      <c r="G16" s="115" t="s">
        <v>266</v>
      </c>
      <c r="H16" s="116"/>
      <c r="I16" s="61" t="s">
        <v>281</v>
      </c>
      <c r="J16" s="5"/>
    </row>
    <row r="17" spans="1:10" ht="15.2" customHeight="1">
      <c r="A17" s="54"/>
      <c r="B17" s="57" t="s">
        <v>195</v>
      </c>
      <c r="C17" s="60">
        <f>SUM('Stavební rozpočet'!AE12:AE107)</f>
        <v>0</v>
      </c>
      <c r="D17" s="115"/>
      <c r="E17" s="116"/>
      <c r="F17" s="61"/>
      <c r="G17" s="115" t="s">
        <v>267</v>
      </c>
      <c r="H17" s="116"/>
      <c r="I17" s="61" t="s">
        <v>281</v>
      </c>
      <c r="J17" s="5"/>
    </row>
    <row r="18" spans="1:10" ht="15.2" customHeight="1">
      <c r="A18" s="53" t="s">
        <v>241</v>
      </c>
      <c r="B18" s="57" t="s">
        <v>251</v>
      </c>
      <c r="C18" s="60">
        <f>SUM('Stavební rozpočet'!AF12:AF107)</f>
        <v>0</v>
      </c>
      <c r="D18" s="115"/>
      <c r="E18" s="116"/>
      <c r="F18" s="61"/>
      <c r="G18" s="115" t="s">
        <v>268</v>
      </c>
      <c r="H18" s="116"/>
      <c r="I18" s="61" t="s">
        <v>281</v>
      </c>
      <c r="J18" s="5"/>
    </row>
    <row r="19" spans="1:10" ht="15.2" customHeight="1">
      <c r="A19" s="54"/>
      <c r="B19" s="57" t="s">
        <v>195</v>
      </c>
      <c r="C19" s="60">
        <f>SUM('Stavební rozpočet'!AG12:AG107)</f>
        <v>0</v>
      </c>
      <c r="D19" s="115"/>
      <c r="E19" s="116"/>
      <c r="F19" s="61"/>
      <c r="G19" s="115" t="s">
        <v>269</v>
      </c>
      <c r="H19" s="116"/>
      <c r="I19" s="61" t="s">
        <v>281</v>
      </c>
      <c r="J19" s="5"/>
    </row>
    <row r="20" spans="1:10" ht="15.2" customHeight="1">
      <c r="A20" s="117" t="s">
        <v>242</v>
      </c>
      <c r="B20" s="118"/>
      <c r="C20" s="60">
        <f>SUM('Stavební rozpočet'!AH12:AH107)</f>
        <v>0</v>
      </c>
      <c r="D20" s="115"/>
      <c r="E20" s="116"/>
      <c r="F20" s="61"/>
      <c r="G20" s="115"/>
      <c r="H20" s="116"/>
      <c r="I20" s="61"/>
      <c r="J20" s="5"/>
    </row>
    <row r="21" spans="1:10" ht="15.2" customHeight="1">
      <c r="A21" s="117" t="s">
        <v>243</v>
      </c>
      <c r="B21" s="118"/>
      <c r="C21" s="60">
        <f>SUM('Stavební rozpočet'!Z12:Z107)</f>
        <v>0</v>
      </c>
      <c r="D21" s="115"/>
      <c r="E21" s="116"/>
      <c r="F21" s="61"/>
      <c r="G21" s="115"/>
      <c r="H21" s="116"/>
      <c r="I21" s="61"/>
      <c r="J21" s="5"/>
    </row>
    <row r="22" spans="1:10" ht="16.7" customHeight="1">
      <c r="A22" s="117" t="s">
        <v>244</v>
      </c>
      <c r="B22" s="118"/>
      <c r="C22" s="60">
        <f>SUM(C14:C21)</f>
        <v>0</v>
      </c>
      <c r="D22" s="117" t="s">
        <v>257</v>
      </c>
      <c r="E22" s="118"/>
      <c r="F22" s="60">
        <f>SUM(F14:F21)</f>
        <v>0</v>
      </c>
      <c r="G22" s="117" t="s">
        <v>270</v>
      </c>
      <c r="H22" s="118"/>
      <c r="I22" s="60">
        <f>SUM(I14:I21)</f>
        <v>0</v>
      </c>
      <c r="J22" s="5"/>
    </row>
    <row r="23" spans="1:10" ht="15.2" customHeight="1">
      <c r="A23" s="9"/>
      <c r="B23" s="9"/>
      <c r="C23" s="59"/>
      <c r="D23" s="117" t="s">
        <v>258</v>
      </c>
      <c r="E23" s="118"/>
      <c r="F23" s="62">
        <v>0</v>
      </c>
      <c r="G23" s="117" t="s">
        <v>271</v>
      </c>
      <c r="H23" s="118"/>
      <c r="I23" s="60">
        <v>0</v>
      </c>
      <c r="J23" s="5"/>
    </row>
    <row r="24" spans="1:10" ht="15.2" customHeight="1">
      <c r="D24" s="9"/>
      <c r="E24" s="9"/>
      <c r="F24" s="63"/>
      <c r="G24" s="117" t="s">
        <v>272</v>
      </c>
      <c r="H24" s="118"/>
      <c r="I24" s="64"/>
    </row>
    <row r="25" spans="1:10" ht="15.2" customHeight="1">
      <c r="F25" s="38"/>
      <c r="G25" s="117" t="s">
        <v>273</v>
      </c>
      <c r="H25" s="118"/>
      <c r="I25" s="60">
        <v>0</v>
      </c>
      <c r="J25" s="5"/>
    </row>
    <row r="26" spans="1:10">
      <c r="A26" s="17"/>
      <c r="B26" s="17"/>
      <c r="C26" s="17"/>
      <c r="G26" s="9"/>
      <c r="H26" s="9"/>
      <c r="I26" s="9"/>
    </row>
    <row r="27" spans="1:10" ht="15.2" customHeight="1">
      <c r="A27" s="119" t="s">
        <v>245</v>
      </c>
      <c r="B27" s="120"/>
      <c r="C27" s="65">
        <f>SUM('Stavební rozpočet'!AJ12:AJ107)</f>
        <v>0</v>
      </c>
      <c r="D27" s="8"/>
      <c r="E27" s="17"/>
      <c r="F27" s="17"/>
      <c r="G27" s="17"/>
      <c r="H27" s="17"/>
      <c r="I27" s="17"/>
    </row>
    <row r="28" spans="1:10" ht="15.2" customHeight="1">
      <c r="A28" s="119" t="s">
        <v>246</v>
      </c>
      <c r="B28" s="120"/>
      <c r="C28" s="65">
        <f>SUM('Stavební rozpočet'!AK12:AK107)</f>
        <v>0</v>
      </c>
      <c r="D28" s="119" t="s">
        <v>259</v>
      </c>
      <c r="E28" s="120"/>
      <c r="F28" s="65">
        <f>ROUND(C28*(15/100),2)</f>
        <v>0</v>
      </c>
      <c r="G28" s="119" t="s">
        <v>274</v>
      </c>
      <c r="H28" s="120"/>
      <c r="I28" s="65">
        <f>SUM(C27:C29)</f>
        <v>0</v>
      </c>
      <c r="J28" s="5"/>
    </row>
    <row r="29" spans="1:10" ht="15.2" customHeight="1">
      <c r="A29" s="119" t="s">
        <v>247</v>
      </c>
      <c r="B29" s="120"/>
      <c r="C29" s="65">
        <f>SUM('Stavební rozpočet'!AL12:AL107)+(F22+I22+F23+I23+I24+I25)</f>
        <v>0</v>
      </c>
      <c r="D29" s="119" t="s">
        <v>260</v>
      </c>
      <c r="E29" s="120"/>
      <c r="F29" s="65">
        <f>ROUND(C29*(21/100),2)</f>
        <v>0</v>
      </c>
      <c r="G29" s="119" t="s">
        <v>275</v>
      </c>
      <c r="H29" s="120"/>
      <c r="I29" s="65">
        <f>SUM(F28:F29)+I28</f>
        <v>0</v>
      </c>
      <c r="J29" s="5"/>
    </row>
    <row r="30" spans="1:10">
      <c r="A30" s="55"/>
      <c r="B30" s="55"/>
      <c r="C30" s="55"/>
      <c r="D30" s="55"/>
      <c r="E30" s="55"/>
      <c r="F30" s="55"/>
      <c r="G30" s="55"/>
      <c r="H30" s="55"/>
      <c r="I30" s="55"/>
    </row>
    <row r="31" spans="1:10" ht="14.45" customHeight="1">
      <c r="A31" s="121" t="s">
        <v>248</v>
      </c>
      <c r="B31" s="122"/>
      <c r="C31" s="123"/>
      <c r="D31" s="121" t="s">
        <v>261</v>
      </c>
      <c r="E31" s="122"/>
      <c r="F31" s="123"/>
      <c r="G31" s="121" t="s">
        <v>276</v>
      </c>
      <c r="H31" s="122"/>
      <c r="I31" s="123"/>
      <c r="J31" s="42"/>
    </row>
    <row r="32" spans="1:10" ht="14.45" customHeight="1">
      <c r="A32" s="124"/>
      <c r="B32" s="125"/>
      <c r="C32" s="126"/>
      <c r="D32" s="124"/>
      <c r="E32" s="125"/>
      <c r="F32" s="126"/>
      <c r="G32" s="124"/>
      <c r="H32" s="125"/>
      <c r="I32" s="126"/>
      <c r="J32" s="42"/>
    </row>
    <row r="33" spans="1:10" ht="14.45" customHeight="1">
      <c r="A33" s="124"/>
      <c r="B33" s="125"/>
      <c r="C33" s="126"/>
      <c r="D33" s="124"/>
      <c r="E33" s="125"/>
      <c r="F33" s="126"/>
      <c r="G33" s="124"/>
      <c r="H33" s="125"/>
      <c r="I33" s="126"/>
      <c r="J33" s="42"/>
    </row>
    <row r="34" spans="1:10" ht="14.45" customHeight="1">
      <c r="A34" s="124"/>
      <c r="B34" s="125"/>
      <c r="C34" s="126"/>
      <c r="D34" s="124"/>
      <c r="E34" s="125"/>
      <c r="F34" s="126"/>
      <c r="G34" s="124"/>
      <c r="H34" s="125"/>
      <c r="I34" s="126"/>
      <c r="J34" s="42"/>
    </row>
    <row r="35" spans="1:10" ht="14.45" customHeight="1">
      <c r="A35" s="127" t="s">
        <v>249</v>
      </c>
      <c r="B35" s="128"/>
      <c r="C35" s="129"/>
      <c r="D35" s="127" t="s">
        <v>249</v>
      </c>
      <c r="E35" s="128"/>
      <c r="F35" s="129"/>
      <c r="G35" s="127" t="s">
        <v>249</v>
      </c>
      <c r="H35" s="128"/>
      <c r="I35" s="129"/>
      <c r="J35" s="42"/>
    </row>
    <row r="36" spans="1:10" ht="11.25" customHeight="1">
      <c r="A36" s="56" t="s">
        <v>36</v>
      </c>
      <c r="B36" s="58"/>
      <c r="C36" s="58"/>
      <c r="D36" s="58"/>
      <c r="E36" s="58"/>
      <c r="F36" s="58"/>
      <c r="G36" s="58"/>
      <c r="H36" s="58"/>
      <c r="I36" s="58"/>
    </row>
    <row r="37" spans="1:10">
      <c r="A37" s="80"/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D23:E23"/>
    <mergeCell ref="G23:H23"/>
    <mergeCell ref="G24:H24"/>
    <mergeCell ref="G25:H25"/>
    <mergeCell ref="A27:B27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8:I9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4:I5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Kamila</cp:lastModifiedBy>
  <dcterms:created xsi:type="dcterms:W3CDTF">2022-07-19T12:26:31Z</dcterms:created>
  <dcterms:modified xsi:type="dcterms:W3CDTF">2022-07-19T12:26:31Z</dcterms:modified>
</cp:coreProperties>
</file>